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ster\Desktop\ASSENZA VIII ed\"/>
    </mc:Choice>
  </mc:AlternateContent>
  <bookViews>
    <workbookView xWindow="480" yWindow="75" windowWidth="14355" windowHeight="5160" activeTab="5"/>
  </bookViews>
  <sheets>
    <sheet name="Foglio1" sheetId="1" r:id="rId1"/>
    <sheet name="Foglio1 (2)" sheetId="4" r:id="rId2"/>
    <sheet name="Foglio2" sheetId="2" r:id="rId3"/>
    <sheet name="Foglio3" sheetId="3" r:id="rId4"/>
    <sheet name="Foglio1 (3)" sheetId="5" r:id="rId5"/>
    <sheet name="Foglio4" sheetId="6" r:id="rId6"/>
  </sheets>
  <calcPr calcId="152511"/>
</workbook>
</file>

<file path=xl/calcChain.xml><?xml version="1.0" encoding="utf-8"?>
<calcChain xmlns="http://schemas.openxmlformats.org/spreadsheetml/2006/main">
  <c r="H9" i="5" l="1"/>
  <c r="H8" i="5"/>
  <c r="E4" i="5"/>
  <c r="E8" i="5"/>
  <c r="E9" i="5"/>
  <c r="E7" i="5"/>
  <c r="G9" i="5"/>
  <c r="F9" i="5"/>
  <c r="G8" i="5"/>
  <c r="F8" i="5"/>
  <c r="G7" i="5"/>
  <c r="F7" i="5"/>
  <c r="C5" i="5"/>
  <c r="H5" i="5" s="1"/>
  <c r="H4" i="5"/>
  <c r="G4" i="5"/>
  <c r="F2" i="5"/>
  <c r="G2" i="5" s="1"/>
  <c r="H2" i="5" s="1"/>
  <c r="H7" i="5" s="1"/>
  <c r="H11" i="2"/>
  <c r="D9" i="2"/>
  <c r="D6" i="2"/>
  <c r="D7" i="2"/>
  <c r="D3" i="2"/>
  <c r="C4" i="2"/>
  <c r="C5" i="2" s="1"/>
  <c r="G6" i="3"/>
  <c r="G3" i="3"/>
  <c r="G4" i="3"/>
  <c r="C7" i="3"/>
  <c r="C5" i="3"/>
  <c r="D7" i="3" s="1"/>
  <c r="C8" i="3" l="1"/>
  <c r="D8" i="3" s="1"/>
  <c r="G7" i="3"/>
  <c r="H6" i="5"/>
  <c r="E5" i="5"/>
  <c r="E6" i="5" s="1"/>
  <c r="E10" i="5" s="1"/>
  <c r="E11" i="5" s="1"/>
  <c r="H10" i="5"/>
  <c r="F4" i="5"/>
  <c r="G5" i="5"/>
  <c r="G6" i="5" s="1"/>
  <c r="G10" i="5" s="1"/>
  <c r="G11" i="5" s="1"/>
  <c r="C6" i="5"/>
  <c r="C10" i="5" s="1"/>
  <c r="F5" i="5"/>
  <c r="C8" i="2"/>
  <c r="D5" i="2"/>
  <c r="H12" i="2" s="1"/>
  <c r="I11" i="2" s="1"/>
  <c r="I12" i="2" s="1"/>
  <c r="D4" i="2"/>
  <c r="G5" i="3"/>
  <c r="G8" i="3" s="1"/>
  <c r="G9" i="3" s="1"/>
  <c r="H7" i="4"/>
  <c r="I7" i="4" s="1"/>
  <c r="F4" i="4"/>
  <c r="E4" i="4"/>
  <c r="C5" i="4"/>
  <c r="H4" i="1"/>
  <c r="G8" i="1"/>
  <c r="G9" i="1"/>
  <c r="G7" i="1"/>
  <c r="G4" i="1"/>
  <c r="F8" i="1"/>
  <c r="F9" i="1"/>
  <c r="F7" i="1"/>
  <c r="F2" i="1"/>
  <c r="F4" i="1" s="1"/>
  <c r="C6" i="1"/>
  <c r="C10" i="1" s="1"/>
  <c r="E8" i="1"/>
  <c r="E9" i="1"/>
  <c r="E7" i="1"/>
  <c r="E5" i="1"/>
  <c r="E4" i="1"/>
  <c r="C5" i="1"/>
  <c r="F5" i="1" s="1"/>
  <c r="F6" i="1" l="1"/>
  <c r="F10" i="1" s="1"/>
  <c r="F11" i="1" s="1"/>
  <c r="H5" i="1"/>
  <c r="H6" i="1" s="1"/>
  <c r="I4" i="4"/>
  <c r="G2" i="1"/>
  <c r="G5" i="4"/>
  <c r="I5" i="4" s="1"/>
  <c r="J5" i="4" s="1"/>
  <c r="E6" i="1"/>
  <c r="E10" i="1" s="1"/>
  <c r="E11" i="1" s="1"/>
  <c r="H11" i="5"/>
  <c r="F6" i="5"/>
  <c r="F10" i="5" s="1"/>
  <c r="F11" i="5" s="1"/>
  <c r="D8" i="2"/>
  <c r="C10" i="2"/>
  <c r="D10" i="2" s="1"/>
  <c r="C6" i="4"/>
  <c r="C10" i="4" s="1"/>
  <c r="H2" i="1" l="1"/>
  <c r="G5" i="1"/>
  <c r="G6" i="1" s="1"/>
  <c r="G10" i="1" s="1"/>
  <c r="G11" i="1" s="1"/>
  <c r="J4" i="4"/>
  <c r="I6" i="4"/>
  <c r="J6" i="4" l="1"/>
  <c r="I10" i="4"/>
  <c r="H9" i="1"/>
  <c r="H7" i="1"/>
  <c r="H8" i="1"/>
  <c r="H10" i="1" l="1"/>
  <c r="H11" i="1" s="1"/>
</calcChain>
</file>

<file path=xl/sharedStrings.xml><?xml version="1.0" encoding="utf-8"?>
<sst xmlns="http://schemas.openxmlformats.org/spreadsheetml/2006/main" count="64" uniqueCount="37">
  <si>
    <t>RICAVI</t>
  </si>
  <si>
    <t>MdC</t>
  </si>
  <si>
    <t>CF</t>
  </si>
  <si>
    <t>lavoro</t>
  </si>
  <si>
    <t>amm.ti</t>
  </si>
  <si>
    <t>al cf</t>
  </si>
  <si>
    <t>RIS. OP</t>
  </si>
  <si>
    <t>CDV</t>
  </si>
  <si>
    <t>PREZZI</t>
  </si>
  <si>
    <t>VOLUMI</t>
  </si>
  <si>
    <t>COMPRO MEGLIO</t>
  </si>
  <si>
    <t>RIDUCO cf</t>
  </si>
  <si>
    <t>ACQUISTI</t>
  </si>
  <si>
    <t>volumi</t>
  </si>
  <si>
    <t>costo unit</t>
  </si>
  <si>
    <t>prezzi unit</t>
  </si>
  <si>
    <t>COSTI</t>
  </si>
  <si>
    <t>MARGINE</t>
  </si>
  <si>
    <t>SCONTO</t>
  </si>
  <si>
    <t>VAR VOL.</t>
  </si>
  <si>
    <t>Marg. Operativo Lordo (ebitda)</t>
  </si>
  <si>
    <t>RIS. OP (ebit)</t>
  </si>
  <si>
    <t>Rt = Ct</t>
  </si>
  <si>
    <t>Rt=</t>
  </si>
  <si>
    <t>Ct=</t>
  </si>
  <si>
    <t>CVt + CFt</t>
  </si>
  <si>
    <t>(p x q)</t>
  </si>
  <si>
    <t>Cvt=</t>
  </si>
  <si>
    <t>(Cvu x q)</t>
  </si>
  <si>
    <r>
      <t xml:space="preserve">(p x </t>
    </r>
    <r>
      <rPr>
        <b/>
        <sz val="10"/>
        <color rgb="FFFF0000"/>
        <rFont val="Euphemia"/>
        <family val="2"/>
      </rPr>
      <t>q</t>
    </r>
    <r>
      <rPr>
        <sz val="10"/>
        <color theme="1"/>
        <rFont val="Euphemia"/>
        <family val="2"/>
      </rPr>
      <t>) =</t>
    </r>
  </si>
  <si>
    <r>
      <t xml:space="preserve">(Cvu x </t>
    </r>
    <r>
      <rPr>
        <b/>
        <sz val="10"/>
        <color rgb="FFFF0000"/>
        <rFont val="Euphemia"/>
        <family val="2"/>
      </rPr>
      <t>q</t>
    </r>
    <r>
      <rPr>
        <sz val="10"/>
        <color theme="1"/>
        <rFont val="Euphemia"/>
        <family val="2"/>
      </rPr>
      <t>) + CFt</t>
    </r>
  </si>
  <si>
    <t>Qp =</t>
  </si>
  <si>
    <t>CFt</t>
  </si>
  <si>
    <t>(vol x mix x p)</t>
  </si>
  <si>
    <t>Margine di Contribuzione [margine comm.le]</t>
  </si>
  <si>
    <t>(p - CVu) [MdC%]</t>
  </si>
  <si>
    <t>costo di acquisto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</si>
</sst>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€&quot;\ * #,##0.00_-;\-&quot;€&quot;\ * #,##0.00_-;_-&quot;€&quot;\ * &quot;-&quot;??_-;_-@_-"/>
    <numFmt numFmtId="164" formatCode="_-&quot;€&quot;\ * #,##0.0_-;\-&quot;€&quot;\ * #,##0.0_-;_-&quot;€&quot;\ * &quot;-&quot;??_-;_-@_-"/>
    <numFmt numFmtId="165" formatCode="_-&quot;€&quot;\ * #,##0_-;\-&quot;€&quot;\ * #,##0_-;_-&quot;€&quot;\ * &quot;-&quot;??_-;_-@_-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Euphemia"/>
      <family val="2"/>
    </font>
    <font>
      <b/>
      <sz val="10"/>
      <color rgb="FFFF0000"/>
      <name val="Euphemia"/>
      <family val="2"/>
    </font>
    <font>
      <b/>
      <sz val="10"/>
      <color theme="1"/>
      <name val="Euphemia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1">
    <xf numFmtId="0" fontId="0" fillId="0" borderId="0" xfId="0"/>
    <xf numFmtId="44" fontId="0" fillId="0" borderId="0" xfId="1" applyFont="1"/>
    <xf numFmtId="44" fontId="0" fillId="0" borderId="0" xfId="0" applyNumberFormat="1"/>
    <xf numFmtId="0" fontId="0" fillId="2" borderId="0" xfId="0" applyFill="1"/>
    <xf numFmtId="44" fontId="0" fillId="2" borderId="0" xfId="1" applyFont="1" applyFill="1"/>
    <xf numFmtId="44" fontId="0" fillId="2" borderId="0" xfId="0" applyNumberFormat="1" applyFill="1"/>
    <xf numFmtId="0" fontId="0" fillId="0" borderId="0" xfId="0" applyAlignment="1">
      <alignment horizontal="center"/>
    </xf>
    <xf numFmtId="9" fontId="0" fillId="0" borderId="0" xfId="0" applyNumberFormat="1" applyAlignment="1">
      <alignment horizontal="center"/>
    </xf>
    <xf numFmtId="9" fontId="0" fillId="0" borderId="0" xfId="2" applyFont="1" applyAlignment="1">
      <alignment horizontal="center"/>
    </xf>
    <xf numFmtId="0" fontId="2" fillId="0" borderId="0" xfId="0" applyFont="1"/>
    <xf numFmtId="9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44" fontId="2" fillId="0" borderId="0" xfId="1" applyFont="1"/>
    <xf numFmtId="44" fontId="2" fillId="0" borderId="0" xfId="0" applyNumberFormat="1" applyFont="1"/>
    <xf numFmtId="10" fontId="2" fillId="0" borderId="0" xfId="2" applyNumberFormat="1" applyFont="1"/>
    <xf numFmtId="0" fontId="2" fillId="2" borderId="0" xfId="0" applyFont="1" applyFill="1"/>
    <xf numFmtId="44" fontId="2" fillId="2" borderId="0" xfId="1" applyFont="1" applyFill="1"/>
    <xf numFmtId="44" fontId="2" fillId="2" borderId="0" xfId="0" applyNumberFormat="1" applyFont="1" applyFill="1"/>
    <xf numFmtId="9" fontId="2" fillId="0" borderId="0" xfId="2" applyFont="1" applyAlignment="1">
      <alignment horizontal="center"/>
    </xf>
    <xf numFmtId="165" fontId="2" fillId="0" borderId="0" xfId="0" applyNumberFormat="1" applyFont="1"/>
    <xf numFmtId="165" fontId="2" fillId="0" borderId="0" xfId="1" applyNumberFormat="1" applyFont="1"/>
    <xf numFmtId="165" fontId="2" fillId="2" borderId="0" xfId="1" applyNumberFormat="1" applyFont="1" applyFill="1"/>
    <xf numFmtId="164" fontId="2" fillId="2" borderId="0" xfId="0" applyNumberFormat="1" applyFont="1" applyFill="1"/>
    <xf numFmtId="9" fontId="0" fillId="0" borderId="0" xfId="2" applyFont="1"/>
    <xf numFmtId="0" fontId="0" fillId="3" borderId="0" xfId="0" applyFill="1"/>
    <xf numFmtId="44" fontId="0" fillId="3" borderId="0" xfId="0" applyNumberFormat="1" applyFill="1"/>
    <xf numFmtId="9" fontId="0" fillId="0" borderId="0" xfId="0" applyNumberFormat="1"/>
    <xf numFmtId="0" fontId="3" fillId="0" borderId="0" xfId="0" applyFont="1"/>
    <xf numFmtId="44" fontId="3" fillId="0" borderId="0" xfId="1" applyFont="1"/>
    <xf numFmtId="44" fontId="3" fillId="0" borderId="0" xfId="0" applyNumberFormat="1" applyFont="1"/>
    <xf numFmtId="0" fontId="3" fillId="2" borderId="0" xfId="0" applyFont="1" applyFill="1"/>
    <xf numFmtId="44" fontId="3" fillId="2" borderId="0" xfId="0" applyNumberFormat="1" applyFont="1" applyFill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3" fillId="0" borderId="1" xfId="0" applyFont="1" applyBorder="1" applyAlignment="1">
      <alignment horizontal="center"/>
    </xf>
    <xf numFmtId="0" fontId="5" fillId="2" borderId="0" xfId="0" applyFont="1" applyFill="1" applyAlignment="1">
      <alignment wrapText="1"/>
    </xf>
    <xf numFmtId="44" fontId="5" fillId="2" borderId="0" xfId="1" applyFont="1" applyFill="1" applyAlignment="1">
      <alignment vertical="center"/>
    </xf>
    <xf numFmtId="10" fontId="3" fillId="0" borderId="0" xfId="2" applyNumberFormat="1" applyFont="1"/>
    <xf numFmtId="10" fontId="3" fillId="0" borderId="0" xfId="2" applyNumberFormat="1" applyFont="1" applyAlignment="1">
      <alignment vertical="center"/>
    </xf>
    <xf numFmtId="10" fontId="3" fillId="0" borderId="0" xfId="0" applyNumberFormat="1" applyFont="1"/>
    <xf numFmtId="44" fontId="0" fillId="4" borderId="0" xfId="1" applyFont="1" applyFill="1"/>
  </cellXfs>
  <cellStyles count="3">
    <cellStyle name="Normale" xfId="0" builtinId="0"/>
    <cellStyle name="Percentuale" xfId="2" builtinId="5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11"/>
  <sheetViews>
    <sheetView zoomScale="140" zoomScaleNormal="140" workbookViewId="0">
      <selection activeCell="B4" sqref="B4:C10"/>
    </sheetView>
  </sheetViews>
  <sheetFormatPr defaultRowHeight="15"/>
  <cols>
    <col min="1" max="1" width="3.42578125" customWidth="1"/>
    <col min="3" max="3" width="15.5703125" bestFit="1" customWidth="1"/>
    <col min="4" max="4" width="4" customWidth="1"/>
    <col min="5" max="6" width="15.5703125" bestFit="1" customWidth="1"/>
    <col min="7" max="7" width="16.7109375" bestFit="1" customWidth="1"/>
    <col min="8" max="8" width="15.5703125" bestFit="1" customWidth="1"/>
  </cols>
  <sheetData>
    <row r="2" spans="2:8">
      <c r="E2" s="7">
        <v>0.1</v>
      </c>
      <c r="F2" s="7">
        <f>E2</f>
        <v>0.1</v>
      </c>
      <c r="G2" s="7">
        <f>F2</f>
        <v>0.1</v>
      </c>
      <c r="H2" s="7">
        <f>G2</f>
        <v>0.1</v>
      </c>
    </row>
    <row r="3" spans="2:8">
      <c r="E3" s="6" t="s">
        <v>8</v>
      </c>
      <c r="F3" s="6" t="s">
        <v>9</v>
      </c>
      <c r="G3" t="s">
        <v>10</v>
      </c>
      <c r="H3" s="6" t="s">
        <v>11</v>
      </c>
    </row>
    <row r="4" spans="2:8">
      <c r="B4" t="s">
        <v>0</v>
      </c>
      <c r="C4" s="1">
        <v>3436396</v>
      </c>
      <c r="E4" s="1">
        <f>C4*(1+E2)</f>
        <v>3780035.6</v>
      </c>
      <c r="F4" s="1">
        <f>C4*(1+F2)</f>
        <v>3780035.6</v>
      </c>
      <c r="G4" s="2">
        <f>C4</f>
        <v>3436396</v>
      </c>
      <c r="H4" s="2">
        <f>C4</f>
        <v>3436396</v>
      </c>
    </row>
    <row r="5" spans="2:8">
      <c r="B5" t="s">
        <v>7</v>
      </c>
      <c r="C5" s="2">
        <f>2498859-61772</f>
        <v>2437087</v>
      </c>
      <c r="E5" s="2">
        <f>C5</f>
        <v>2437087</v>
      </c>
      <c r="F5" s="1">
        <f>C5*(1+F2)</f>
        <v>2680795.7000000002</v>
      </c>
      <c r="G5" s="1">
        <f>C5*(1-G2)</f>
        <v>2193378.3000000003</v>
      </c>
      <c r="H5" s="2">
        <f>C5</f>
        <v>2437087</v>
      </c>
    </row>
    <row r="6" spans="2:8">
      <c r="B6" s="3" t="s">
        <v>1</v>
      </c>
      <c r="C6" s="4">
        <f>C4-C5</f>
        <v>999309</v>
      </c>
      <c r="E6" s="4">
        <f>E4-E5</f>
        <v>1342948.6</v>
      </c>
      <c r="F6" s="4">
        <f>F4-F5</f>
        <v>1099239.8999999999</v>
      </c>
      <c r="G6" s="4">
        <f>G4-G5</f>
        <v>1243017.6999999997</v>
      </c>
      <c r="H6" s="4">
        <f>H4-H5</f>
        <v>999309</v>
      </c>
    </row>
    <row r="7" spans="2:8">
      <c r="B7" t="s">
        <v>5</v>
      </c>
      <c r="C7" s="1">
        <v>219866</v>
      </c>
      <c r="E7" s="2">
        <f>C7</f>
        <v>219866</v>
      </c>
      <c r="F7" s="2">
        <f>C7</f>
        <v>219866</v>
      </c>
      <c r="G7" s="2">
        <f>C7</f>
        <v>219866</v>
      </c>
      <c r="H7" s="1">
        <f>C7*(1-$H$2)</f>
        <v>197879.4</v>
      </c>
    </row>
    <row r="8" spans="2:8">
      <c r="B8" t="s">
        <v>3</v>
      </c>
      <c r="C8" s="1">
        <v>476609</v>
      </c>
      <c r="E8" s="2">
        <f t="shared" ref="E8:E9" si="0">C8</f>
        <v>476609</v>
      </c>
      <c r="F8" s="2">
        <f t="shared" ref="F8:F9" si="1">C8</f>
        <v>476609</v>
      </c>
      <c r="G8" s="2">
        <f t="shared" ref="G8:G9" si="2">C8</f>
        <v>476609</v>
      </c>
      <c r="H8" s="1">
        <f t="shared" ref="H8:H9" si="3">C8*(1-$H$2)</f>
        <v>428948.10000000003</v>
      </c>
    </row>
    <row r="9" spans="2:8">
      <c r="B9" t="s">
        <v>4</v>
      </c>
      <c r="C9" s="1">
        <v>24656</v>
      </c>
      <c r="E9" s="2">
        <f t="shared" si="0"/>
        <v>24656</v>
      </c>
      <c r="F9" s="2">
        <f t="shared" si="1"/>
        <v>24656</v>
      </c>
      <c r="G9" s="2">
        <f t="shared" si="2"/>
        <v>24656</v>
      </c>
      <c r="H9" s="1">
        <f t="shared" si="3"/>
        <v>22190.400000000001</v>
      </c>
    </row>
    <row r="10" spans="2:8">
      <c r="B10" s="3" t="s">
        <v>6</v>
      </c>
      <c r="C10" s="5">
        <f>C6-C7-C8-C9</f>
        <v>278178</v>
      </c>
      <c r="E10" s="5">
        <f>E6-E7-E8-E9</f>
        <v>621817.60000000009</v>
      </c>
      <c r="F10" s="5">
        <f>F6-F7-F8-F9</f>
        <v>378108.89999999991</v>
      </c>
      <c r="G10" s="5">
        <f>G6-G7-G8-G9</f>
        <v>521886.69999999972</v>
      </c>
      <c r="H10" s="5">
        <f>H6-H7-H8-H9</f>
        <v>350291.09999999992</v>
      </c>
    </row>
    <row r="11" spans="2:8">
      <c r="E11" s="8">
        <f>(E10-C$10)/$C$10</f>
        <v>1.2353227070436918</v>
      </c>
      <c r="F11" s="8">
        <f>(F10-D$10)/$C$10</f>
        <v>1.3592336561482212</v>
      </c>
      <c r="G11" s="8">
        <f>(G10-C$10)/$C$10</f>
        <v>0.87608905089546885</v>
      </c>
      <c r="H11" s="8">
        <f>(H10-C$10)/$C$10</f>
        <v>0.25923365614822136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11"/>
  <sheetViews>
    <sheetView zoomScale="140" zoomScaleNormal="140" workbookViewId="0">
      <selection activeCell="G13" sqref="G13"/>
    </sheetView>
  </sheetViews>
  <sheetFormatPr defaultColWidth="9.140625" defaultRowHeight="15"/>
  <cols>
    <col min="1" max="1" width="3.42578125" style="9" customWidth="1"/>
    <col min="2" max="2" width="9.140625" style="9"/>
    <col min="3" max="3" width="15.5703125" style="9" bestFit="1" customWidth="1"/>
    <col min="4" max="4" width="4" style="9" customWidth="1"/>
    <col min="5" max="6" width="11.140625" style="9" bestFit="1" customWidth="1"/>
    <col min="7" max="7" width="12.85546875" style="9" bestFit="1" customWidth="1"/>
    <col min="8" max="8" width="12.85546875" style="9" customWidth="1"/>
    <col min="9" max="9" width="15.140625" style="9" bestFit="1" customWidth="1"/>
    <col min="10" max="10" width="7" style="9" bestFit="1" customWidth="1"/>
    <col min="11" max="16384" width="9.140625" style="9"/>
  </cols>
  <sheetData>
    <row r="2" spans="2:10">
      <c r="E2" s="10">
        <v>0.03</v>
      </c>
      <c r="F2" s="10">
        <v>-0.05</v>
      </c>
      <c r="G2" s="10">
        <v>0.01</v>
      </c>
      <c r="H2" s="10">
        <v>-0.13</v>
      </c>
      <c r="I2" s="10"/>
      <c r="J2" s="10"/>
    </row>
    <row r="3" spans="2:10">
      <c r="E3" s="11" t="s">
        <v>8</v>
      </c>
      <c r="F3" s="11" t="s">
        <v>9</v>
      </c>
      <c r="G3" s="11" t="s">
        <v>12</v>
      </c>
      <c r="H3" s="11" t="s">
        <v>2</v>
      </c>
      <c r="J3" s="11"/>
    </row>
    <row r="4" spans="2:10">
      <c r="B4" s="9" t="s">
        <v>0</v>
      </c>
      <c r="C4" s="12">
        <v>3436396</v>
      </c>
      <c r="E4" s="20">
        <f>C4*E2</f>
        <v>103091.87999999999</v>
      </c>
      <c r="F4" s="20">
        <f>C4*F2</f>
        <v>-171819.80000000002</v>
      </c>
      <c r="G4" s="12"/>
      <c r="H4" s="12"/>
      <c r="I4" s="19">
        <f>C4+E4+F4</f>
        <v>3367668.08</v>
      </c>
      <c r="J4" s="14">
        <f>(I4-C4)/C4</f>
        <v>-1.999999999999998E-2</v>
      </c>
    </row>
    <row r="5" spans="2:10">
      <c r="B5" s="9" t="s">
        <v>7</v>
      </c>
      <c r="C5" s="13">
        <f>2498859-61772</f>
        <v>2437087</v>
      </c>
      <c r="E5" s="13"/>
      <c r="F5" s="12"/>
      <c r="G5" s="12">
        <f>C5*G2</f>
        <v>24370.87</v>
      </c>
      <c r="H5" s="12"/>
      <c r="I5" s="20">
        <f>C5+G5</f>
        <v>2461457.87</v>
      </c>
      <c r="J5" s="14">
        <f>(I5-C5)/C5</f>
        <v>1.0000000000000045E-2</v>
      </c>
    </row>
    <row r="6" spans="2:10">
      <c r="B6" s="15" t="s">
        <v>1</v>
      </c>
      <c r="C6" s="16">
        <f>C4-C5</f>
        <v>999309</v>
      </c>
      <c r="E6" s="16"/>
      <c r="F6" s="16"/>
      <c r="G6" s="16"/>
      <c r="H6" s="16"/>
      <c r="I6" s="21">
        <f>I4-I5</f>
        <v>906210.21</v>
      </c>
      <c r="J6" s="14">
        <f>(I6-C6)/C6</f>
        <v>-9.3163165747531584E-2</v>
      </c>
    </row>
    <row r="7" spans="2:10">
      <c r="B7" s="9" t="s">
        <v>5</v>
      </c>
      <c r="C7" s="12">
        <v>219866</v>
      </c>
      <c r="E7" s="13"/>
      <c r="F7" s="13"/>
      <c r="G7" s="13"/>
      <c r="H7" s="19">
        <f>(C7+C8+C9)*H2</f>
        <v>-93747.03</v>
      </c>
      <c r="I7" s="13">
        <f>(C7+C8+C9)+H7</f>
        <v>627383.97</v>
      </c>
      <c r="J7" s="12"/>
    </row>
    <row r="8" spans="2:10">
      <c r="B8" s="9" t="s">
        <v>3</v>
      </c>
      <c r="C8" s="12">
        <v>476609</v>
      </c>
      <c r="E8" s="13"/>
      <c r="F8" s="13"/>
      <c r="G8" s="13"/>
      <c r="H8" s="13"/>
      <c r="I8" s="13"/>
      <c r="J8" s="12"/>
    </row>
    <row r="9" spans="2:10">
      <c r="B9" s="9" t="s">
        <v>4</v>
      </c>
      <c r="C9" s="12">
        <v>24656</v>
      </c>
      <c r="E9" s="13"/>
      <c r="F9" s="13"/>
      <c r="G9" s="13"/>
      <c r="H9" s="13"/>
      <c r="I9" s="13"/>
      <c r="J9" s="12"/>
    </row>
    <row r="10" spans="2:10">
      <c r="B10" s="15" t="s">
        <v>6</v>
      </c>
      <c r="C10" s="17">
        <f>C6-C7-C8-C9</f>
        <v>278178</v>
      </c>
      <c r="E10" s="17"/>
      <c r="F10" s="17"/>
      <c r="G10" s="17"/>
      <c r="H10" s="17"/>
      <c r="I10" s="22">
        <f>I6-I7-I8-I9</f>
        <v>278826.23999999999</v>
      </c>
      <c r="J10" s="17"/>
    </row>
    <row r="11" spans="2:10">
      <c r="E11" s="18"/>
      <c r="F11" s="18"/>
      <c r="G11" s="18"/>
      <c r="H11" s="18"/>
      <c r="I11" s="18"/>
      <c r="J11" s="18"/>
    </row>
  </sheetData>
  <pageMargins left="0.7" right="0.7" top="0.75" bottom="0.75" header="0.3" footer="0.3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I15"/>
  <sheetViews>
    <sheetView topLeftCell="A2" zoomScale="110" zoomScaleNormal="110" workbookViewId="0">
      <selection activeCell="H5" sqref="H5"/>
    </sheetView>
  </sheetViews>
  <sheetFormatPr defaultColWidth="8.85546875" defaultRowHeight="12.75"/>
  <cols>
    <col min="1" max="1" width="3.42578125" style="27" customWidth="1"/>
    <col min="2" max="2" width="30.85546875" style="27" customWidth="1"/>
    <col min="3" max="3" width="16.28515625" style="27" bestFit="1" customWidth="1"/>
    <col min="4" max="4" width="9" style="27" bestFit="1" customWidth="1"/>
    <col min="5" max="6" width="8.85546875" style="27"/>
    <col min="7" max="7" width="17.28515625" style="27" bestFit="1" customWidth="1"/>
    <col min="8" max="8" width="14.28515625" style="27" bestFit="1" customWidth="1"/>
    <col min="9" max="9" width="15.85546875" style="27" bestFit="1" customWidth="1"/>
    <col min="10" max="16384" width="8.85546875" style="27"/>
  </cols>
  <sheetData>
    <row r="3" spans="2:9">
      <c r="B3" s="27" t="s">
        <v>0</v>
      </c>
      <c r="C3" s="28">
        <v>3436396</v>
      </c>
      <c r="D3" s="37">
        <f>C3/$C$3</f>
        <v>1</v>
      </c>
      <c r="F3" s="32" t="s">
        <v>22</v>
      </c>
    </row>
    <row r="4" spans="2:9">
      <c r="B4" s="27" t="s">
        <v>7</v>
      </c>
      <c r="C4" s="29">
        <f>2498859-61772</f>
        <v>2437087</v>
      </c>
      <c r="D4" s="37">
        <f t="shared" ref="D4:D10" si="0">C4/$C$3</f>
        <v>0.70919853241593811</v>
      </c>
    </row>
    <row r="5" spans="2:9" ht="25.5">
      <c r="B5" s="35" t="s">
        <v>34</v>
      </c>
      <c r="C5" s="36">
        <f>C3-C4</f>
        <v>999309</v>
      </c>
      <c r="D5" s="38">
        <f t="shared" si="0"/>
        <v>0.29080146758406189</v>
      </c>
      <c r="F5" s="33" t="s">
        <v>23</v>
      </c>
      <c r="G5" s="32" t="s">
        <v>26</v>
      </c>
    </row>
    <row r="6" spans="2:9">
      <c r="B6" s="27" t="s">
        <v>3</v>
      </c>
      <c r="C6" s="28">
        <v>476609</v>
      </c>
      <c r="D6" s="37">
        <f t="shared" si="0"/>
        <v>0.13869443451802413</v>
      </c>
      <c r="F6" s="33" t="s">
        <v>24</v>
      </c>
      <c r="G6" s="32" t="s">
        <v>25</v>
      </c>
    </row>
    <row r="7" spans="2:9">
      <c r="B7" s="27" t="s">
        <v>5</v>
      </c>
      <c r="C7" s="28">
        <v>219866</v>
      </c>
      <c r="D7" s="37">
        <f t="shared" si="0"/>
        <v>6.3981566734450865E-2</v>
      </c>
      <c r="F7" s="33" t="s">
        <v>27</v>
      </c>
      <c r="G7" s="32" t="s">
        <v>28</v>
      </c>
    </row>
    <row r="8" spans="2:9">
      <c r="B8" s="30" t="s">
        <v>20</v>
      </c>
      <c r="C8" s="31">
        <f>C5-C6-C7</f>
        <v>302834</v>
      </c>
      <c r="D8" s="37">
        <f t="shared" si="0"/>
        <v>8.8125466331586924E-2</v>
      </c>
    </row>
    <row r="9" spans="2:9">
      <c r="B9" s="27" t="s">
        <v>4</v>
      </c>
      <c r="C9" s="28">
        <v>24656</v>
      </c>
      <c r="D9" s="37">
        <f>C9/$C$3</f>
        <v>7.1749588813396362E-3</v>
      </c>
      <c r="F9" s="27" t="s">
        <v>29</v>
      </c>
      <c r="G9" s="32" t="s">
        <v>30</v>
      </c>
    </row>
    <row r="10" spans="2:9">
      <c r="B10" s="30" t="s">
        <v>21</v>
      </c>
      <c r="C10" s="31">
        <f>C8-C9</f>
        <v>278178</v>
      </c>
      <c r="D10" s="37">
        <f t="shared" si="0"/>
        <v>8.0950507450247289E-2</v>
      </c>
    </row>
    <row r="11" spans="2:9">
      <c r="F11" s="33" t="s">
        <v>31</v>
      </c>
      <c r="G11" s="34" t="s">
        <v>32</v>
      </c>
      <c r="H11" s="29">
        <f>C6+C7+C9</f>
        <v>721131</v>
      </c>
      <c r="I11" s="29">
        <f>H11/H12</f>
        <v>2479805.229289439</v>
      </c>
    </row>
    <row r="12" spans="2:9">
      <c r="G12" s="32" t="s">
        <v>35</v>
      </c>
      <c r="H12" s="39">
        <f>D5</f>
        <v>0.29080146758406189</v>
      </c>
      <c r="I12" s="37">
        <f>I11/C3</f>
        <v>0.72162964608544511</v>
      </c>
    </row>
    <row r="15" spans="2:9">
      <c r="B15" s="27" t="s">
        <v>0</v>
      </c>
      <c r="C15" s="32" t="s">
        <v>33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9"/>
  <sheetViews>
    <sheetView workbookViewId="0">
      <selection activeCell="E17" sqref="E17"/>
    </sheetView>
  </sheetViews>
  <sheetFormatPr defaultRowHeight="15"/>
  <cols>
    <col min="2" max="2" width="10.28515625" bestFit="1" customWidth="1"/>
    <col min="3" max="3" width="9.28515625" bestFit="1" customWidth="1"/>
    <col min="7" max="7" width="9.28515625" bestFit="1" customWidth="1"/>
  </cols>
  <sheetData>
    <row r="2" spans="2:7">
      <c r="E2" s="6" t="s">
        <v>18</v>
      </c>
      <c r="F2" t="s">
        <v>19</v>
      </c>
    </row>
    <row r="3" spans="2:7">
      <c r="B3" t="s">
        <v>13</v>
      </c>
      <c r="C3">
        <v>100</v>
      </c>
      <c r="F3" s="26">
        <v>0.5</v>
      </c>
      <c r="G3">
        <f>C3*(1+F3)</f>
        <v>150</v>
      </c>
    </row>
    <row r="4" spans="2:7">
      <c r="B4" t="s">
        <v>15</v>
      </c>
      <c r="C4" s="1">
        <v>5</v>
      </c>
      <c r="E4" s="26">
        <v>0.1</v>
      </c>
      <c r="G4" s="1">
        <f>C4*(1-E4)</f>
        <v>4.5</v>
      </c>
    </row>
    <row r="5" spans="2:7">
      <c r="B5" s="9" t="s">
        <v>0</v>
      </c>
      <c r="C5" s="13">
        <f>C3*C4</f>
        <v>500</v>
      </c>
      <c r="G5" s="13">
        <f>G3*G4</f>
        <v>675</v>
      </c>
    </row>
    <row r="6" spans="2:7">
      <c r="B6" t="s">
        <v>14</v>
      </c>
      <c r="C6" s="1">
        <v>3.5</v>
      </c>
      <c r="G6" s="2">
        <f>C6</f>
        <v>3.5</v>
      </c>
    </row>
    <row r="7" spans="2:7">
      <c r="B7" s="9" t="s">
        <v>16</v>
      </c>
      <c r="C7" s="13">
        <f>C3*C6</f>
        <v>350</v>
      </c>
      <c r="D7" s="23">
        <f>C7/$C$5</f>
        <v>0.7</v>
      </c>
      <c r="G7" s="13">
        <f>G3*G6</f>
        <v>525</v>
      </c>
    </row>
    <row r="8" spans="2:7">
      <c r="B8" s="24" t="s">
        <v>17</v>
      </c>
      <c r="C8" s="25">
        <f>C5-C7</f>
        <v>150</v>
      </c>
      <c r="D8" s="23">
        <f>C8/$C$5</f>
        <v>0.3</v>
      </c>
      <c r="G8" s="25">
        <f>G5-G7</f>
        <v>150</v>
      </c>
    </row>
    <row r="9" spans="2:7">
      <c r="G9" s="23">
        <f>(G8-C8)/C8</f>
        <v>0</v>
      </c>
    </row>
  </sheetData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11"/>
  <sheetViews>
    <sheetView zoomScale="140" zoomScaleNormal="140" workbookViewId="0">
      <selection activeCell="E4" sqref="E4"/>
    </sheetView>
  </sheetViews>
  <sheetFormatPr defaultRowHeight="15"/>
  <cols>
    <col min="1" max="1" width="3.42578125" customWidth="1"/>
    <col min="3" max="3" width="15.5703125" bestFit="1" customWidth="1"/>
    <col min="4" max="4" width="4" customWidth="1"/>
    <col min="5" max="6" width="15.5703125" bestFit="1" customWidth="1"/>
    <col min="7" max="7" width="16.7109375" bestFit="1" customWidth="1"/>
    <col min="8" max="8" width="15.5703125" bestFit="1" customWidth="1"/>
  </cols>
  <sheetData>
    <row r="2" spans="2:8">
      <c r="E2" s="7">
        <v>0.1</v>
      </c>
      <c r="F2" s="7">
        <f>E2</f>
        <v>0.1</v>
      </c>
      <c r="G2" s="7">
        <f>F2</f>
        <v>0.1</v>
      </c>
      <c r="H2" s="7">
        <f>G2</f>
        <v>0.1</v>
      </c>
    </row>
    <row r="3" spans="2:8">
      <c r="E3" s="6" t="s">
        <v>8</v>
      </c>
      <c r="F3" s="6" t="s">
        <v>9</v>
      </c>
      <c r="G3" t="s">
        <v>10</v>
      </c>
      <c r="H3" s="6" t="s">
        <v>11</v>
      </c>
    </row>
    <row r="4" spans="2:8">
      <c r="B4" t="s">
        <v>0</v>
      </c>
      <c r="C4" s="1">
        <v>3436396</v>
      </c>
      <c r="E4" s="40">
        <f>C4*(1+E2)</f>
        <v>3780035.6</v>
      </c>
      <c r="F4" s="40">
        <f>C4*(1+F2)</f>
        <v>3780035.6</v>
      </c>
      <c r="G4" s="2">
        <f>C4</f>
        <v>3436396</v>
      </c>
      <c r="H4" s="2">
        <f>C4</f>
        <v>3436396</v>
      </c>
    </row>
    <row r="5" spans="2:8">
      <c r="B5" t="s">
        <v>7</v>
      </c>
      <c r="C5" s="2">
        <f>2498859-61772</f>
        <v>2437087</v>
      </c>
      <c r="E5" s="2">
        <f>C5</f>
        <v>2437087</v>
      </c>
      <c r="F5" s="40">
        <f>C5*(1+F2)</f>
        <v>2680795.7000000002</v>
      </c>
      <c r="G5" s="40">
        <f>C5*(1-G2)</f>
        <v>2193378.3000000003</v>
      </c>
      <c r="H5" s="2">
        <f>C5</f>
        <v>2437087</v>
      </c>
    </row>
    <row r="6" spans="2:8">
      <c r="B6" s="3" t="s">
        <v>1</v>
      </c>
      <c r="C6" s="4">
        <f>C4-C5</f>
        <v>999309</v>
      </c>
      <c r="E6" s="4">
        <f>E4-E5</f>
        <v>1342948.6</v>
      </c>
      <c r="F6" s="4">
        <f>F4-F5</f>
        <v>1099239.8999999999</v>
      </c>
      <c r="G6" s="4">
        <f>G4-G5</f>
        <v>1243017.6999999997</v>
      </c>
      <c r="H6" s="4">
        <f>H4-H5</f>
        <v>999309</v>
      </c>
    </row>
    <row r="7" spans="2:8">
      <c r="B7" t="s">
        <v>5</v>
      </c>
      <c r="C7" s="1">
        <v>219866</v>
      </c>
      <c r="E7" s="2">
        <f>C7</f>
        <v>219866</v>
      </c>
      <c r="F7" s="2">
        <f>C7</f>
        <v>219866</v>
      </c>
      <c r="G7" s="2">
        <f>C7</f>
        <v>219866</v>
      </c>
      <c r="H7" s="1">
        <f>C7*(1-$H$2)</f>
        <v>197879.4</v>
      </c>
    </row>
    <row r="8" spans="2:8">
      <c r="B8" t="s">
        <v>3</v>
      </c>
      <c r="C8" s="1">
        <v>476609</v>
      </c>
      <c r="E8" s="2">
        <f t="shared" ref="E8:E9" si="0">C8</f>
        <v>476609</v>
      </c>
      <c r="F8" s="2">
        <f t="shared" ref="F8:F9" si="1">C8</f>
        <v>476609</v>
      </c>
      <c r="G8" s="2">
        <f t="shared" ref="G8:G9" si="2">C8</f>
        <v>476609</v>
      </c>
      <c r="H8" s="1">
        <f>C8*(1-$H$2)</f>
        <v>428948.10000000003</v>
      </c>
    </row>
    <row r="9" spans="2:8">
      <c r="B9" t="s">
        <v>4</v>
      </c>
      <c r="C9" s="1">
        <v>24656</v>
      </c>
      <c r="E9" s="2">
        <f t="shared" si="0"/>
        <v>24656</v>
      </c>
      <c r="F9" s="2">
        <f t="shared" si="1"/>
        <v>24656</v>
      </c>
      <c r="G9" s="2">
        <f t="shared" si="2"/>
        <v>24656</v>
      </c>
      <c r="H9" s="1">
        <f>C9</f>
        <v>24656</v>
      </c>
    </row>
    <row r="10" spans="2:8">
      <c r="B10" s="3" t="s">
        <v>6</v>
      </c>
      <c r="C10" s="5">
        <f>C6-C7-C8-C9</f>
        <v>278178</v>
      </c>
      <c r="E10" s="5">
        <f>E6-E7-E8-E9</f>
        <v>621817.60000000009</v>
      </c>
      <c r="F10" s="5">
        <f>F6-F7-F8-F9</f>
        <v>378108.89999999991</v>
      </c>
      <c r="G10" s="5">
        <f>G6-G7-G8-G9</f>
        <v>521886.69999999972</v>
      </c>
      <c r="H10" s="5">
        <f>H6-H7-H8-H9</f>
        <v>347825.49999999994</v>
      </c>
    </row>
    <row r="11" spans="2:8">
      <c r="E11" s="8">
        <f>(E10-C$10)/$C$10</f>
        <v>1.2353227070436918</v>
      </c>
      <c r="F11" s="8">
        <f>(F10-C$10)/$C$10</f>
        <v>0.35923365614822128</v>
      </c>
      <c r="G11" s="8">
        <f>(G10-C$10)/$C$10</f>
        <v>0.87608905089546885</v>
      </c>
      <c r="H11" s="8">
        <f>(H10-C$10)/$C$10</f>
        <v>0.25037026651999778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1"/>
  <sheetViews>
    <sheetView tabSelected="1" workbookViewId="0">
      <selection activeCell="B12" sqref="B12"/>
    </sheetView>
  </sheetViews>
  <sheetFormatPr defaultRowHeight="15"/>
  <cols>
    <col min="2" max="2" width="19.28515625" customWidth="1"/>
  </cols>
  <sheetData>
    <row r="11" spans="2:2">
      <c r="B11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6</vt:i4>
      </vt:variant>
    </vt:vector>
  </HeadingPairs>
  <TitlesOfParts>
    <vt:vector size="6" baseType="lpstr">
      <vt:lpstr>Foglio1</vt:lpstr>
      <vt:lpstr>Foglio1 (2)</vt:lpstr>
      <vt:lpstr>Foglio2</vt:lpstr>
      <vt:lpstr>Foglio3</vt:lpstr>
      <vt:lpstr>Foglio1 (3)</vt:lpstr>
      <vt:lpstr>Foglio4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Paola Brusa</dc:creator>
  <cp:lastModifiedBy>Master</cp:lastModifiedBy>
  <cp:lastPrinted>2016-03-30T12:03:43Z</cp:lastPrinted>
  <dcterms:created xsi:type="dcterms:W3CDTF">2015-04-20T08:46:38Z</dcterms:created>
  <dcterms:modified xsi:type="dcterms:W3CDTF">2018-04-17T08:13:41Z</dcterms:modified>
</cp:coreProperties>
</file>