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Box Sync\COMUNICAZIONE NEW\Presentazioni_2i3T\2022\2i3T Corso imprenditorialita\"/>
    </mc:Choice>
  </mc:AlternateContent>
  <xr:revisionPtr revIDLastSave="0" documentId="13_ncr:1_{C3D23D56-BE2F-4A9B-BF77-50EED2FE90DC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Ricavi e investimenti" sheetId="2" r:id="rId1"/>
    <sheet name="Costi Fissi e variabili" sheetId="8" r:id="rId2"/>
    <sheet name="Costi del personale" sheetId="9" r:id="rId3"/>
    <sheet name="CE" sheetId="4" r:id="rId4"/>
    <sheet name="SP" sheetId="5" r:id="rId5"/>
    <sheet name="RF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4" l="1"/>
  <c r="E27" i="4"/>
  <c r="E26" i="4"/>
  <c r="E25" i="4"/>
  <c r="G28" i="4"/>
  <c r="G27" i="4"/>
  <c r="G26" i="4"/>
  <c r="G25" i="4"/>
  <c r="G23" i="4"/>
  <c r="E23" i="4"/>
  <c r="C28" i="4"/>
  <c r="C27" i="4"/>
  <c r="C26" i="4"/>
  <c r="C25" i="4"/>
  <c r="C24" i="4"/>
  <c r="C23" i="4"/>
  <c r="B28" i="4"/>
  <c r="B27" i="4"/>
  <c r="B26" i="4"/>
  <c r="B25" i="4"/>
  <c r="B24" i="4"/>
  <c r="B23" i="4"/>
  <c r="C17" i="9"/>
  <c r="C16" i="9"/>
  <c r="C15" i="9"/>
  <c r="C14" i="9"/>
  <c r="C13" i="9"/>
  <c r="G17" i="9"/>
  <c r="G16" i="9"/>
  <c r="G15" i="9"/>
  <c r="G14" i="9"/>
  <c r="G13" i="9"/>
  <c r="F17" i="9"/>
  <c r="F16" i="9"/>
  <c r="F15" i="9"/>
  <c r="F14" i="9"/>
  <c r="F13" i="9"/>
  <c r="E17" i="9"/>
  <c r="E16" i="9"/>
  <c r="E15" i="9"/>
  <c r="E14" i="9"/>
  <c r="E13" i="9"/>
  <c r="B17" i="9"/>
  <c r="B16" i="9"/>
  <c r="B15" i="9"/>
  <c r="B14" i="9"/>
  <c r="B13" i="9"/>
  <c r="D18" i="9"/>
  <c r="G8" i="9"/>
  <c r="F8" i="9"/>
  <c r="E8" i="9"/>
  <c r="E17" i="8"/>
  <c r="C15" i="4" s="1"/>
  <c r="E16" i="8"/>
  <c r="F18" i="8"/>
  <c r="F16" i="8" s="1"/>
  <c r="D4" i="8"/>
  <c r="E24" i="4" s="1"/>
  <c r="B15" i="4"/>
  <c r="B14" i="4"/>
  <c r="H8" i="2"/>
  <c r="H7" i="2"/>
  <c r="G8" i="4" s="1"/>
  <c r="H6" i="2"/>
  <c r="G7" i="4" s="1"/>
  <c r="H5" i="2"/>
  <c r="G6" i="4" s="1"/>
  <c r="H4" i="2"/>
  <c r="G5" i="4" s="1"/>
  <c r="F9" i="2"/>
  <c r="H9" i="2" s="1"/>
  <c r="F8" i="2"/>
  <c r="F7" i="2"/>
  <c r="E8" i="4" s="1"/>
  <c r="F6" i="2"/>
  <c r="E7" i="4" s="1"/>
  <c r="F4" i="2"/>
  <c r="E5" i="4" s="1"/>
  <c r="F5" i="2"/>
  <c r="E6" i="4" s="1"/>
  <c r="G10" i="2"/>
  <c r="H18" i="8" s="1"/>
  <c r="E10" i="2"/>
  <c r="G18" i="8" s="1"/>
  <c r="G17" i="8" s="1"/>
  <c r="B8" i="4"/>
  <c r="B7" i="4"/>
  <c r="B6" i="4"/>
  <c r="B5" i="4"/>
  <c r="D15" i="6"/>
  <c r="C15" i="6"/>
  <c r="B15" i="6"/>
  <c r="D13" i="6"/>
  <c r="C13" i="6"/>
  <c r="B13" i="6"/>
  <c r="G13" i="6"/>
  <c r="H13" i="6"/>
  <c r="F13" i="6"/>
  <c r="B31" i="2"/>
  <c r="D31" i="2" s="1"/>
  <c r="D24" i="2"/>
  <c r="E24" i="2"/>
  <c r="C24" i="2"/>
  <c r="C21" i="2" s="1"/>
  <c r="B75" i="2"/>
  <c r="B69" i="2"/>
  <c r="C10" i="2"/>
  <c r="D9" i="2"/>
  <c r="D8" i="2"/>
  <c r="D7" i="2"/>
  <c r="C8" i="4" s="1"/>
  <c r="D6" i="2"/>
  <c r="C7" i="4" s="1"/>
  <c r="D5" i="2"/>
  <c r="C6" i="4" s="1"/>
  <c r="D4" i="2"/>
  <c r="B8" i="5"/>
  <c r="B10" i="6"/>
  <c r="C35" i="2"/>
  <c r="F6" i="6" s="1"/>
  <c r="V76" i="2"/>
  <c r="X76" i="2" s="1"/>
  <c r="C33" i="5"/>
  <c r="E33" i="5"/>
  <c r="G33" i="5"/>
  <c r="F3" i="5"/>
  <c r="M3" i="5" s="1"/>
  <c r="D3" i="5"/>
  <c r="C3" i="6" s="1"/>
  <c r="G3" i="6" s="1"/>
  <c r="B3" i="5"/>
  <c r="I3" i="5" s="1"/>
  <c r="H17" i="8" l="1"/>
  <c r="H16" i="8"/>
  <c r="H10" i="2"/>
  <c r="F18" i="9"/>
  <c r="E29" i="4" s="1"/>
  <c r="G18" i="9"/>
  <c r="G29" i="4" s="1"/>
  <c r="E18" i="9"/>
  <c r="C29" i="4" s="1"/>
  <c r="G16" i="8"/>
  <c r="F17" i="8"/>
  <c r="C9" i="8"/>
  <c r="C14" i="4"/>
  <c r="E4" i="8"/>
  <c r="D9" i="8"/>
  <c r="F10" i="2"/>
  <c r="C5" i="4"/>
  <c r="D10" i="2"/>
  <c r="B70" i="2" s="1"/>
  <c r="E31" i="2"/>
  <c r="C31" i="2"/>
  <c r="C36" i="2"/>
  <c r="F7" i="6" s="1"/>
  <c r="B9" i="5"/>
  <c r="B74" i="2"/>
  <c r="B76" i="2" s="1"/>
  <c r="D35" i="2"/>
  <c r="G6" i="6" s="1"/>
  <c r="E35" i="2"/>
  <c r="H6" i="6" s="1"/>
  <c r="K3" i="5"/>
  <c r="B3" i="6"/>
  <c r="F3" i="6" s="1"/>
  <c r="D3" i="6"/>
  <c r="H3" i="6" s="1"/>
  <c r="E9" i="8" l="1"/>
  <c r="G24" i="4"/>
  <c r="B68" i="2"/>
  <c r="C37" i="2"/>
  <c r="D36" i="2"/>
  <c r="E36" i="2"/>
  <c r="E37" i="2" l="1"/>
  <c r="H7" i="6"/>
  <c r="D37" i="2"/>
  <c r="G7" i="6"/>
  <c r="B13" i="5" l="1"/>
  <c r="D39" i="2"/>
  <c r="E30" i="4" s="1"/>
  <c r="C28" i="2" l="1"/>
  <c r="C31" i="4"/>
  <c r="B6" i="6"/>
  <c r="C10" i="5"/>
  <c r="C9" i="5"/>
  <c r="C6" i="6"/>
  <c r="E10" i="4"/>
  <c r="G10" i="4"/>
  <c r="F22" i="5" l="1"/>
  <c r="F27" i="5" s="1"/>
  <c r="D22" i="5"/>
  <c r="D29" i="5" s="1"/>
  <c r="E39" i="2"/>
  <c r="G30" i="4" s="1"/>
  <c r="C29" i="2"/>
  <c r="D28" i="2"/>
  <c r="D29" i="2" s="1"/>
  <c r="E31" i="4"/>
  <c r="F31" i="4" s="1"/>
  <c r="F10" i="4"/>
  <c r="F25" i="4"/>
  <c r="F29" i="4"/>
  <c r="F14" i="4"/>
  <c r="F6" i="4"/>
  <c r="F7" i="4"/>
  <c r="F16" i="4"/>
  <c r="F15" i="4"/>
  <c r="F24" i="4"/>
  <c r="F5" i="4"/>
  <c r="H35" i="4"/>
  <c r="F35" i="4"/>
  <c r="H10" i="4"/>
  <c r="H14" i="4"/>
  <c r="H29" i="4"/>
  <c r="H24" i="4"/>
  <c r="H25" i="4"/>
  <c r="H16" i="4"/>
  <c r="H15" i="4"/>
  <c r="H7" i="4"/>
  <c r="H6" i="4"/>
  <c r="H5" i="4"/>
  <c r="C10" i="4"/>
  <c r="H8" i="4"/>
  <c r="F8" i="4"/>
  <c r="D27" i="5" l="1"/>
  <c r="F29" i="5"/>
  <c r="B22" i="5"/>
  <c r="F14" i="6" s="1"/>
  <c r="F33" i="6" s="1"/>
  <c r="H14" i="6"/>
  <c r="H33" i="6" s="1"/>
  <c r="D9" i="5"/>
  <c r="H23" i="4"/>
  <c r="E28" i="2"/>
  <c r="E29" i="2" s="1"/>
  <c r="D8" i="4"/>
  <c r="F23" i="4"/>
  <c r="D15" i="4"/>
  <c r="D25" i="4"/>
  <c r="D14" i="4"/>
  <c r="D24" i="4"/>
  <c r="D23" i="4"/>
  <c r="D6" i="4"/>
  <c r="D7" i="4"/>
  <c r="D29" i="4"/>
  <c r="D16" i="4"/>
  <c r="D10" i="4"/>
  <c r="D31" i="4"/>
  <c r="D5" i="4"/>
  <c r="F17" i="4"/>
  <c r="E19" i="4"/>
  <c r="G19" i="4"/>
  <c r="H17" i="4"/>
  <c r="D35" i="4"/>
  <c r="B27" i="5" l="1"/>
  <c r="B29" i="5"/>
  <c r="G14" i="6"/>
  <c r="G33" i="6" s="1"/>
  <c r="D6" i="6"/>
  <c r="G31" i="4"/>
  <c r="H31" i="4" s="1"/>
  <c r="F9" i="5"/>
  <c r="E33" i="4"/>
  <c r="H19" i="4"/>
  <c r="D17" i="4"/>
  <c r="C19" i="4"/>
  <c r="F19" i="4"/>
  <c r="B31" i="5" l="1"/>
  <c r="G33" i="4"/>
  <c r="G37" i="4" s="1"/>
  <c r="G39" i="4" s="1"/>
  <c r="G41" i="4" s="1"/>
  <c r="M10" i="5" s="1"/>
  <c r="D5" i="6" s="1"/>
  <c r="D33" i="6" s="1"/>
  <c r="D35" i="6" s="1"/>
  <c r="C29" i="5"/>
  <c r="E37" i="4"/>
  <c r="E39" i="4" s="1"/>
  <c r="E41" i="4" s="1"/>
  <c r="F41" i="4" s="1"/>
  <c r="D45" i="5"/>
  <c r="C33" i="4"/>
  <c r="C22" i="5"/>
  <c r="C41" i="4"/>
  <c r="D19" i="4"/>
  <c r="F45" i="5" l="1"/>
  <c r="B47" i="5"/>
  <c r="C18" i="5"/>
  <c r="C8" i="5"/>
  <c r="C27" i="5"/>
  <c r="C25" i="5"/>
  <c r="C13" i="5"/>
  <c r="K10" i="5"/>
  <c r="C5" i="6" s="1"/>
  <c r="C33" i="6" s="1"/>
  <c r="C35" i="6" s="1"/>
  <c r="H41" i="4"/>
  <c r="C37" i="4"/>
  <c r="B43" i="5"/>
  <c r="B45" i="5"/>
  <c r="D41" i="4"/>
  <c r="I10" i="5"/>
  <c r="B49" i="5" l="1"/>
  <c r="B5" i="6"/>
  <c r="B33" i="6" s="1"/>
  <c r="K9" i="5"/>
  <c r="I12" i="5"/>
  <c r="I21" i="5" s="1"/>
  <c r="K12" i="5" l="1"/>
  <c r="K21" i="5" s="1"/>
  <c r="M9" i="5"/>
  <c r="M12" i="5" s="1"/>
  <c r="M21" i="5" s="1"/>
  <c r="I31" i="5"/>
  <c r="M31" i="5" l="1"/>
  <c r="N12" i="5" s="1"/>
  <c r="K31" i="5"/>
  <c r="J23" i="5"/>
  <c r="B33" i="5"/>
  <c r="J8" i="5"/>
  <c r="J12" i="5"/>
  <c r="J9" i="5"/>
  <c r="J10" i="5"/>
  <c r="J21" i="5"/>
  <c r="J18" i="5"/>
  <c r="L12" i="5" l="1"/>
  <c r="L8" i="5"/>
  <c r="L23" i="5"/>
  <c r="L9" i="5"/>
  <c r="L18" i="5"/>
  <c r="L10" i="5"/>
  <c r="N8" i="5"/>
  <c r="N23" i="5"/>
  <c r="N18" i="5"/>
  <c r="N10" i="5"/>
  <c r="N9" i="5"/>
  <c r="L21" i="5"/>
  <c r="N21" i="5"/>
  <c r="C39" i="2"/>
  <c r="C30" i="4" s="1"/>
  <c r="C22" i="2"/>
  <c r="C33" i="2" s="1"/>
  <c r="D21" i="2" l="1"/>
  <c r="E21" i="2" s="1"/>
  <c r="E22" i="2" s="1"/>
  <c r="E33" i="2" s="1"/>
  <c r="D22" i="2" l="1"/>
  <c r="D33" i="2" s="1"/>
  <c r="F8" i="5"/>
  <c r="F13" i="5" s="1"/>
  <c r="D8" i="5" l="1"/>
  <c r="D13" i="5" s="1"/>
  <c r="F31" i="5"/>
  <c r="F33" i="5" l="1"/>
  <c r="G9" i="5"/>
  <c r="F43" i="5"/>
  <c r="G25" i="5"/>
  <c r="G18" i="5"/>
  <c r="G22" i="5"/>
  <c r="G29" i="5"/>
  <c r="G10" i="5"/>
  <c r="G27" i="5"/>
  <c r="F47" i="5"/>
  <c r="F49" i="5" s="1"/>
  <c r="G8" i="5"/>
  <c r="D31" i="5"/>
  <c r="G13" i="5"/>
  <c r="D47" i="5" l="1"/>
  <c r="D49" i="5" s="1"/>
  <c r="E9" i="5"/>
  <c r="E25" i="5"/>
  <c r="E27" i="5"/>
  <c r="E29" i="5"/>
  <c r="D33" i="5"/>
  <c r="E22" i="5"/>
  <c r="D43" i="5"/>
  <c r="E10" i="5"/>
  <c r="E18" i="5"/>
  <c r="E8" i="5"/>
  <c r="E13" i="5"/>
</calcChain>
</file>

<file path=xl/sharedStrings.xml><?xml version="1.0" encoding="utf-8"?>
<sst xmlns="http://schemas.openxmlformats.org/spreadsheetml/2006/main" count="194" uniqueCount="145">
  <si>
    <t>Totale</t>
  </si>
  <si>
    <t>Totale Ricavi</t>
  </si>
  <si>
    <t>Costi Variabili</t>
  </si>
  <si>
    <t>Costi Fissi</t>
  </si>
  <si>
    <t>Ricavi</t>
  </si>
  <si>
    <t>Anno1</t>
  </si>
  <si>
    <t>Anno2</t>
  </si>
  <si>
    <t>Anno3</t>
  </si>
  <si>
    <t>Totale Costi Variabili</t>
  </si>
  <si>
    <t>Totale Costi Fissi</t>
  </si>
  <si>
    <t>Oneri Finanziari</t>
  </si>
  <si>
    <t>Ammortamenti</t>
  </si>
  <si>
    <t>Risultato ante imposte</t>
  </si>
  <si>
    <t>Risultato operativo</t>
  </si>
  <si>
    <t>Imposte dell'esercizio</t>
  </si>
  <si>
    <t>Risultato netto</t>
  </si>
  <si>
    <t>STATO PATRIMONIALE RICLASSIFICATO FINANZIARIO</t>
  </si>
  <si>
    <t>IMPIEGHI</t>
  </si>
  <si>
    <t>%</t>
  </si>
  <si>
    <t>FONTI</t>
  </si>
  <si>
    <t>ATTIVO IMMOBILIZZATO (I)</t>
  </si>
  <si>
    <t>PATRIMONIO NETTO  (N)</t>
  </si>
  <si>
    <t>Immobilizzazioni Immateriali</t>
  </si>
  <si>
    <t>Capitale sociale  (n)</t>
  </si>
  <si>
    <t>Immobilizzazioni Materiali</t>
  </si>
  <si>
    <t>Riserve (N1)</t>
  </si>
  <si>
    <t>Immobilizzazioni Finanziarie</t>
  </si>
  <si>
    <t>Utile d'esercizio</t>
  </si>
  <si>
    <t>Tot.  N</t>
  </si>
  <si>
    <t>Tot.  I</t>
  </si>
  <si>
    <t>ATTIVO CIRCOLANTE  (C)</t>
  </si>
  <si>
    <t>Rimanenze</t>
  </si>
  <si>
    <r>
      <t>PASSIVITA' CONSOLIDATE  (</t>
    </r>
    <r>
      <rPr>
        <sz val="10"/>
        <rFont val="Times New Roman"/>
        <family val="1"/>
      </rPr>
      <t>P</t>
    </r>
    <r>
      <rPr>
        <b/>
        <i/>
        <sz val="10"/>
        <rFont val="Times New Roman"/>
        <family val="1"/>
      </rPr>
      <t>)</t>
    </r>
  </si>
  <si>
    <t>Capitale permanente</t>
  </si>
  <si>
    <t>Liquidità differite  (Ld)</t>
  </si>
  <si>
    <t>PASSIVITA' CORRENTI  (p)</t>
  </si>
  <si>
    <t>Liquidità immediate  (Li)</t>
  </si>
  <si>
    <t>Totale liquidità</t>
  </si>
  <si>
    <t>Tot.  C</t>
  </si>
  <si>
    <t>Totale capitale investito  (K)</t>
  </si>
  <si>
    <t>Totale capitale acquisito  (K)</t>
  </si>
  <si>
    <t>Gestione reddituale</t>
  </si>
  <si>
    <t>Aumenti di attività</t>
  </si>
  <si>
    <t>Utile d'esercizio T2</t>
  </si>
  <si>
    <t>Attività immobilizzate</t>
  </si>
  <si>
    <t>Attività circolanti</t>
  </si>
  <si>
    <t>Apporti di soci</t>
  </si>
  <si>
    <t>Aumento di passività</t>
  </si>
  <si>
    <t>Consolidate</t>
  </si>
  <si>
    <t>Riduzione di passività</t>
  </si>
  <si>
    <t>Correnti</t>
  </si>
  <si>
    <t>Riduzione di attività</t>
  </si>
  <si>
    <t>Riduzioni di capitale netto</t>
  </si>
  <si>
    <t>Utile d'esercizio T1</t>
  </si>
  <si>
    <t>TOTALE FONTI</t>
  </si>
  <si>
    <t>TOTALE IMPIEGHI</t>
  </si>
  <si>
    <t>dilazione incasso</t>
  </si>
  <si>
    <t>dilazione pagamento</t>
  </si>
  <si>
    <t>gg</t>
  </si>
  <si>
    <t>Controllo</t>
  </si>
  <si>
    <t>Costo storico</t>
  </si>
  <si>
    <t>Fondo ammortamento</t>
  </si>
  <si>
    <t xml:space="preserve">Anno 2 </t>
  </si>
  <si>
    <t>Materiali</t>
  </si>
  <si>
    <t>Valore contabile</t>
  </si>
  <si>
    <t>Ammortamento annuo</t>
  </si>
  <si>
    <t>Totale immobilizzazioni</t>
  </si>
  <si>
    <t>Incremento materiali</t>
  </si>
  <si>
    <t>Incremento immateriali</t>
  </si>
  <si>
    <t>ROI</t>
  </si>
  <si>
    <t>ROS</t>
  </si>
  <si>
    <t>TURNOVER</t>
  </si>
  <si>
    <t>ROI (ROS* TURNOVER)</t>
  </si>
  <si>
    <t>Immateriali</t>
  </si>
  <si>
    <t>Finanziarie</t>
  </si>
  <si>
    <t>Magazzino</t>
  </si>
  <si>
    <t>Crediti</t>
  </si>
  <si>
    <t>Liquidità</t>
  </si>
  <si>
    <t>Accantonamento TFR</t>
  </si>
  <si>
    <t>Svalutazioni</t>
  </si>
  <si>
    <t xml:space="preserve">Anno 1 </t>
  </si>
  <si>
    <t>Anno 3</t>
  </si>
  <si>
    <t>Prezzo</t>
  </si>
  <si>
    <t>Quantità</t>
  </si>
  <si>
    <t>A</t>
  </si>
  <si>
    <t>B</t>
  </si>
  <si>
    <t>C</t>
  </si>
  <si>
    <t>D</t>
  </si>
  <si>
    <t>E</t>
  </si>
  <si>
    <t>F</t>
  </si>
  <si>
    <t>Totale ricavi</t>
  </si>
  <si>
    <t>Standard un. Fisico</t>
  </si>
  <si>
    <t>Prezzo stand. Un.</t>
  </si>
  <si>
    <t>Costo unitario</t>
  </si>
  <si>
    <t>Materie dirette</t>
  </si>
  <si>
    <t>Manodopera diretta</t>
  </si>
  <si>
    <t>Volume di produzione</t>
  </si>
  <si>
    <t>Costi del personale</t>
  </si>
  <si>
    <t>Vendite</t>
  </si>
  <si>
    <t>dilazione media di incasso</t>
  </si>
  <si>
    <t>anno</t>
  </si>
  <si>
    <t>tasso di rotazione crediti</t>
  </si>
  <si>
    <t>Crediti v/so clienti</t>
  </si>
  <si>
    <t>Acquisti</t>
  </si>
  <si>
    <t>dilazione media di pagamento</t>
  </si>
  <si>
    <t>durata media debiti</t>
  </si>
  <si>
    <t>debiti V/so fornitori</t>
  </si>
  <si>
    <t xml:space="preserve">tasso a breve </t>
  </si>
  <si>
    <t>tasso a medio lungo</t>
  </si>
  <si>
    <t>Totale oneri</t>
  </si>
  <si>
    <t>Aliquota ammortmamento</t>
  </si>
  <si>
    <t>Totale Ammortamenti</t>
  </si>
  <si>
    <t>RICAVI</t>
  </si>
  <si>
    <t>Oneri finanziari---su debiti finanziari</t>
  </si>
  <si>
    <t>Debiti V/so fornitori</t>
  </si>
  <si>
    <t>Anno 2</t>
  </si>
  <si>
    <t>Anno 1</t>
  </si>
  <si>
    <t>BUDGET FONTI/IMPIEGHI</t>
  </si>
  <si>
    <t>Altri costi variabili</t>
  </si>
  <si>
    <t>Anno I</t>
  </si>
  <si>
    <t>Anno II</t>
  </si>
  <si>
    <t>Anno III</t>
  </si>
  <si>
    <t>Spese generali e utilities</t>
  </si>
  <si>
    <t>Affitti</t>
  </si>
  <si>
    <t>Consulenze</t>
  </si>
  <si>
    <t>Spese di comunicazione</t>
  </si>
  <si>
    <t>Manutenzione sito web</t>
  </si>
  <si>
    <t>Spese per trasferte</t>
  </si>
  <si>
    <t>Ruolo</t>
  </si>
  <si>
    <t>Sottoruolo</t>
  </si>
  <si>
    <t>Area Gestionale</t>
  </si>
  <si>
    <t>senior</t>
  </si>
  <si>
    <t xml:space="preserve">Area Tecnica - Laboratorio </t>
  </si>
  <si>
    <t>Area Commerciale</t>
  </si>
  <si>
    <t>Amministrazione</t>
  </si>
  <si>
    <t>Il costo del personale</t>
  </si>
  <si>
    <t>Costo Unitario I</t>
  </si>
  <si>
    <t>Totale stipendi</t>
  </si>
  <si>
    <t>Area Tecnica - Responsabile</t>
  </si>
  <si>
    <t>junior</t>
  </si>
  <si>
    <t>Nome linee prodotti e servizi offerti</t>
  </si>
  <si>
    <t>INDICI</t>
  </si>
  <si>
    <t>ANNO 1</t>
  </si>
  <si>
    <t>ANNO 2</t>
  </si>
  <si>
    <t>ANNO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</si>
</sst>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_-;\-* #,##0_-;_-* &quot;-&quot;??_-;_-@_-"/>
    <numFmt numFmtId="166" formatCode="0.0"/>
    <numFmt numFmtId="167" formatCode="#,##0_ ;[Red]\-#,##0\ "/>
    <numFmt numFmtId="168" formatCode="_-&quot;€&quot;\ * #,##0_-;\-&quot;€&quot;\ * #,##0_-;_-&quot;€&quot;\ * &quot;-&quot;??_-;_-@_-"/>
    <numFmt numFmtId="169" formatCode="_-[$€-410]\ * #,##0.00_-;\-[$€-410]\ * #,##0.00_-;_-[$€-410]\ * &quot;-&quot;??_-;_-@_-"/>
    <numFmt numFmtId="170" formatCode="_-[$€-410]\ * #,##0_-;\-[$€-410]\ * #,##0_-;_-[$€-410]\ * &quot;-&quot;??_-;_-@_-"/>
    <numFmt numFmtId="171" formatCode="#,##0.00_ ;[Red]\-#,##0.00\ "/>
    <numFmt numFmtId="172" formatCode="_-* #,##0.0_-;\-* #,##0.0_-;_-* &quot;-&quot;??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4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8"/>
      <name val="Times New Roman"/>
      <family val="1"/>
    </font>
    <font>
      <i/>
      <sz val="8"/>
      <color indexed="8"/>
      <name val="Times New Roman"/>
      <family val="1"/>
    </font>
    <font>
      <i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color indexed="48"/>
      <name val="Arial"/>
      <family val="2"/>
    </font>
    <font>
      <sz val="10"/>
      <name val="Arial"/>
      <family val="2"/>
    </font>
    <font>
      <sz val="10"/>
      <color indexed="18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4"/>
      <color theme="0"/>
      <name val="Times New Roman"/>
      <family val="1"/>
    </font>
    <font>
      <b/>
      <sz val="10"/>
      <color theme="0"/>
      <name val="Times New Roman"/>
      <family val="1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7">
    <xf numFmtId="0" fontId="0" fillId="0" borderId="0" xfId="0"/>
    <xf numFmtId="164" fontId="0" fillId="0" borderId="0" xfId="0" applyNumberFormat="1"/>
    <xf numFmtId="0" fontId="4" fillId="0" borderId="0" xfId="0" applyFont="1"/>
    <xf numFmtId="10" fontId="6" fillId="2" borderId="0" xfId="3" applyNumberFormat="1" applyFont="1" applyFill="1"/>
    <xf numFmtId="0" fontId="2" fillId="0" borderId="0" xfId="0" applyFont="1"/>
    <xf numFmtId="164" fontId="0" fillId="0" borderId="1" xfId="0" applyNumberFormat="1" applyBorder="1"/>
    <xf numFmtId="0" fontId="3" fillId="3" borderId="0" xfId="0" applyFont="1" applyFill="1"/>
    <xf numFmtId="10" fontId="6" fillId="2" borderId="1" xfId="3" applyNumberFormat="1" applyFont="1" applyFill="1" applyBorder="1"/>
    <xf numFmtId="0" fontId="6" fillId="2" borderId="0" xfId="0" applyFont="1" applyFill="1"/>
    <xf numFmtId="164" fontId="2" fillId="0" borderId="0" xfId="0" applyNumberFormat="1" applyFont="1"/>
    <xf numFmtId="10" fontId="8" fillId="2" borderId="0" xfId="3" applyNumberFormat="1" applyFont="1" applyFill="1"/>
    <xf numFmtId="0" fontId="3" fillId="0" borderId="0" xfId="0" applyFont="1"/>
    <xf numFmtId="10" fontId="6" fillId="2" borderId="0" xfId="3" applyNumberFormat="1" applyFont="1" applyFill="1" applyBorder="1"/>
    <xf numFmtId="164" fontId="0" fillId="0" borderId="2" xfId="0" applyNumberFormat="1" applyBorder="1"/>
    <xf numFmtId="10" fontId="6" fillId="2" borderId="2" xfId="3" applyNumberFormat="1" applyFont="1" applyFill="1" applyBorder="1"/>
    <xf numFmtId="0" fontId="0" fillId="0" borderId="1" xfId="0" applyBorder="1"/>
    <xf numFmtId="0" fontId="2" fillId="0" borderId="3" xfId="0" applyFon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0" fontId="2" fillId="0" borderId="5" xfId="0" applyFont="1" applyBorder="1"/>
    <xf numFmtId="10" fontId="8" fillId="2" borderId="4" xfId="3" applyNumberFormat="1" applyFont="1" applyFill="1" applyBorder="1"/>
    <xf numFmtId="10" fontId="8" fillId="2" borderId="5" xfId="3" applyNumberFormat="1" applyFont="1" applyFill="1" applyBorder="1"/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13" fillId="0" borderId="8" xfId="0" applyFont="1" applyBorder="1" applyAlignment="1">
      <alignment horizontal="centerContinuous" vertical="center"/>
    </xf>
    <xf numFmtId="0" fontId="13" fillId="0" borderId="8" xfId="0" applyFont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/>
    <xf numFmtId="0" fontId="11" fillId="0" borderId="8" xfId="0" applyFont="1" applyBorder="1" applyAlignment="1">
      <alignment horizontal="right"/>
    </xf>
    <xf numFmtId="0" fontId="13" fillId="0" borderId="11" xfId="0" applyFont="1" applyBorder="1"/>
    <xf numFmtId="0" fontId="18" fillId="0" borderId="8" xfId="0" quotePrefix="1" applyFont="1" applyBorder="1"/>
    <xf numFmtId="0" fontId="18" fillId="0" borderId="8" xfId="0" applyFont="1" applyBorder="1"/>
    <xf numFmtId="0" fontId="14" fillId="0" borderId="8" xfId="0" applyFont="1" applyBorder="1"/>
    <xf numFmtId="167" fontId="11" fillId="0" borderId="13" xfId="0" applyNumberFormat="1" applyFont="1" applyBorder="1" applyAlignment="1">
      <alignment horizontal="left"/>
    </xf>
    <xf numFmtId="9" fontId="11" fillId="0" borderId="15" xfId="3" applyFont="1" applyFill="1" applyBorder="1" applyAlignment="1" applyProtection="1">
      <alignment horizontal="left"/>
    </xf>
    <xf numFmtId="0" fontId="10" fillId="0" borderId="7" xfId="0" applyFont="1" applyBorder="1" applyAlignment="1">
      <alignment horizontal="center" vertical="center" wrapText="1"/>
    </xf>
    <xf numFmtId="0" fontId="14" fillId="0" borderId="9" xfId="0" applyFont="1" applyBorder="1"/>
    <xf numFmtId="0" fontId="15" fillId="0" borderId="9" xfId="0" applyFont="1" applyBorder="1"/>
    <xf numFmtId="167" fontId="13" fillId="0" borderId="10" xfId="0" applyNumberFormat="1" applyFont="1" applyBorder="1" applyAlignment="1">
      <alignment horizontal="center"/>
    </xf>
    <xf numFmtId="3" fontId="13" fillId="0" borderId="10" xfId="0" applyNumberFormat="1" applyFont="1" applyBorder="1" applyAlignment="1">
      <alignment horizontal="center"/>
    </xf>
    <xf numFmtId="3" fontId="16" fillId="0" borderId="10" xfId="0" applyNumberFormat="1" applyFont="1" applyBorder="1" applyAlignment="1">
      <alignment horizontal="center"/>
    </xf>
    <xf numFmtId="167" fontId="16" fillId="0" borderId="10" xfId="0" applyNumberFormat="1" applyFont="1" applyBorder="1" applyAlignment="1">
      <alignment horizontal="center"/>
    </xf>
    <xf numFmtId="10" fontId="13" fillId="0" borderId="10" xfId="3" applyNumberFormat="1" applyFont="1" applyFill="1" applyBorder="1" applyAlignment="1" applyProtection="1">
      <alignment horizontal="center"/>
    </xf>
    <xf numFmtId="167" fontId="10" fillId="0" borderId="10" xfId="0" applyNumberFormat="1" applyFont="1" applyBorder="1" applyAlignment="1">
      <alignment horizontal="center"/>
    </xf>
    <xf numFmtId="167" fontId="17" fillId="0" borderId="10" xfId="0" applyNumberFormat="1" applyFont="1" applyBorder="1" applyAlignment="1">
      <alignment horizontal="center"/>
    </xf>
    <xf numFmtId="167" fontId="16" fillId="0" borderId="12" xfId="0" applyNumberFormat="1" applyFont="1" applyBorder="1"/>
    <xf numFmtId="10" fontId="16" fillId="0" borderId="12" xfId="3" applyNumberFormat="1" applyFont="1" applyFill="1" applyBorder="1" applyProtection="1"/>
    <xf numFmtId="167" fontId="13" fillId="0" borderId="10" xfId="3" applyNumberFormat="1" applyFont="1" applyFill="1" applyBorder="1" applyAlignment="1" applyProtection="1">
      <alignment horizontal="center"/>
    </xf>
    <xf numFmtId="167" fontId="14" fillId="0" borderId="10" xfId="3" applyNumberFormat="1" applyFont="1" applyFill="1" applyBorder="1" applyAlignment="1" applyProtection="1">
      <alignment horizontal="center"/>
    </xf>
    <xf numFmtId="10" fontId="14" fillId="0" borderId="10" xfId="3" applyNumberFormat="1" applyFont="1" applyFill="1" applyBorder="1" applyAlignment="1" applyProtection="1">
      <alignment horizontal="center"/>
    </xf>
    <xf numFmtId="167" fontId="14" fillId="0" borderId="10" xfId="0" applyNumberFormat="1" applyFont="1" applyBorder="1" applyAlignment="1">
      <alignment horizontal="center"/>
    </xf>
    <xf numFmtId="167" fontId="15" fillId="0" borderId="10" xfId="0" applyNumberFormat="1" applyFont="1" applyBorder="1" applyAlignment="1">
      <alignment horizontal="center"/>
    </xf>
    <xf numFmtId="167" fontId="18" fillId="0" borderId="10" xfId="0" applyNumberFormat="1" applyFont="1" applyBorder="1" applyAlignment="1">
      <alignment horizontal="center"/>
    </xf>
    <xf numFmtId="10" fontId="18" fillId="0" borderId="10" xfId="3" applyNumberFormat="1" applyFont="1" applyFill="1" applyBorder="1" applyAlignment="1" applyProtection="1">
      <alignment horizontal="center"/>
    </xf>
    <xf numFmtId="167" fontId="19" fillId="0" borderId="10" xfId="0" applyNumberFormat="1" applyFont="1" applyBorder="1" applyAlignment="1">
      <alignment horizontal="center"/>
    </xf>
    <xf numFmtId="167" fontId="10" fillId="0" borderId="10" xfId="3" applyNumberFormat="1" applyFont="1" applyFill="1" applyBorder="1" applyAlignment="1" applyProtection="1">
      <alignment horizontal="center"/>
    </xf>
    <xf numFmtId="167" fontId="11" fillId="0" borderId="14" xfId="0" applyNumberFormat="1" applyFont="1" applyBorder="1" applyAlignment="1">
      <alignment horizontal="center"/>
    </xf>
    <xf numFmtId="167" fontId="12" fillId="0" borderId="1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7" fontId="0" fillId="0" borderId="0" xfId="0" applyNumberFormat="1"/>
    <xf numFmtId="0" fontId="15" fillId="0" borderId="29" xfId="0" applyFont="1" applyBorder="1"/>
    <xf numFmtId="3" fontId="16" fillId="0" borderId="21" xfId="0" applyNumberFormat="1" applyFont="1" applyBorder="1" applyAlignment="1">
      <alignment horizontal="center"/>
    </xf>
    <xf numFmtId="167" fontId="16" fillId="0" borderId="21" xfId="0" applyNumberFormat="1" applyFont="1" applyBorder="1" applyAlignment="1">
      <alignment horizontal="center"/>
    </xf>
    <xf numFmtId="10" fontId="16" fillId="0" borderId="21" xfId="3" applyNumberFormat="1" applyFont="1" applyFill="1" applyBorder="1" applyAlignment="1" applyProtection="1">
      <alignment horizontal="center"/>
    </xf>
    <xf numFmtId="167" fontId="19" fillId="0" borderId="21" xfId="0" applyNumberFormat="1" applyFont="1" applyBorder="1" applyAlignment="1">
      <alignment horizontal="center"/>
    </xf>
    <xf numFmtId="167" fontId="12" fillId="0" borderId="30" xfId="0" applyNumberFormat="1" applyFont="1" applyBorder="1" applyAlignment="1">
      <alignment horizontal="center"/>
    </xf>
    <xf numFmtId="0" fontId="21" fillId="0" borderId="0" xfId="0" applyFont="1"/>
    <xf numFmtId="0" fontId="11" fillId="0" borderId="6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17" xfId="0" applyFont="1" applyBorder="1"/>
    <xf numFmtId="0" fontId="11" fillId="0" borderId="23" xfId="0" applyFont="1" applyBorder="1"/>
    <xf numFmtId="0" fontId="1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11" xfId="0" applyFont="1" applyBorder="1"/>
    <xf numFmtId="169" fontId="21" fillId="0" borderId="12" xfId="1" applyNumberFormat="1" applyFont="1" applyBorder="1"/>
    <xf numFmtId="169" fontId="21" fillId="0" borderId="20" xfId="1" applyNumberFormat="1" applyFont="1" applyBorder="1" applyAlignment="1">
      <alignment horizontal="center"/>
    </xf>
    <xf numFmtId="0" fontId="14" fillId="0" borderId="11" xfId="0" applyFont="1" applyBorder="1"/>
    <xf numFmtId="168" fontId="14" fillId="0" borderId="12" xfId="0" applyNumberFormat="1" applyFont="1" applyBorder="1"/>
    <xf numFmtId="168" fontId="21" fillId="0" borderId="12" xfId="0" applyNumberFormat="1" applyFont="1" applyBorder="1"/>
    <xf numFmtId="168" fontId="21" fillId="0" borderId="21" xfId="0" applyNumberFormat="1" applyFont="1" applyBorder="1" applyAlignment="1">
      <alignment horizontal="center"/>
    </xf>
    <xf numFmtId="168" fontId="14" fillId="0" borderId="27" xfId="0" applyNumberFormat="1" applyFont="1" applyBorder="1"/>
    <xf numFmtId="0" fontId="11" fillId="0" borderId="11" xfId="0" applyFont="1" applyBorder="1"/>
    <xf numFmtId="169" fontId="11" fillId="0" borderId="12" xfId="1" applyNumberFormat="1" applyFont="1" applyBorder="1"/>
    <xf numFmtId="169" fontId="14" fillId="0" borderId="12" xfId="1" applyNumberFormat="1" applyFont="1" applyBorder="1"/>
    <xf numFmtId="168" fontId="11" fillId="0" borderId="12" xfId="0" applyNumberFormat="1" applyFont="1" applyBorder="1"/>
    <xf numFmtId="168" fontId="22" fillId="0" borderId="21" xfId="0" applyNumberFormat="1" applyFont="1" applyBorder="1" applyAlignment="1">
      <alignment horizontal="center"/>
    </xf>
    <xf numFmtId="168" fontId="23" fillId="0" borderId="12" xfId="0" applyNumberFormat="1" applyFont="1" applyBorder="1"/>
    <xf numFmtId="168" fontId="23" fillId="0" borderId="21" xfId="0" applyNumberFormat="1" applyFont="1" applyBorder="1" applyAlignment="1">
      <alignment horizontal="center"/>
    </xf>
    <xf numFmtId="168" fontId="10" fillId="0" borderId="12" xfId="0" applyNumberFormat="1" applyFont="1" applyBorder="1"/>
    <xf numFmtId="0" fontId="23" fillId="0" borderId="12" xfId="0" applyFont="1" applyBorder="1"/>
    <xf numFmtId="0" fontId="23" fillId="0" borderId="21" xfId="0" applyFont="1" applyBorder="1" applyAlignment="1">
      <alignment horizontal="center"/>
    </xf>
    <xf numFmtId="0" fontId="21" fillId="0" borderId="12" xfId="0" applyFont="1" applyBorder="1"/>
    <xf numFmtId="0" fontId="21" fillId="0" borderId="21" xfId="0" applyFont="1" applyBorder="1" applyAlignment="1">
      <alignment horizontal="center"/>
    </xf>
    <xf numFmtId="43" fontId="21" fillId="0" borderId="12" xfId="1" applyFont="1" applyBorder="1"/>
    <xf numFmtId="43" fontId="21" fillId="0" borderId="20" xfId="1" applyFont="1" applyBorder="1" applyAlignment="1">
      <alignment horizontal="center"/>
    </xf>
    <xf numFmtId="0" fontId="11" fillId="0" borderId="22" xfId="0" applyFont="1" applyBorder="1"/>
    <xf numFmtId="165" fontId="11" fillId="0" borderId="24" xfId="0" applyNumberFormat="1" applyFont="1" applyBorder="1"/>
    <xf numFmtId="168" fontId="11" fillId="0" borderId="24" xfId="0" applyNumberFormat="1" applyFont="1" applyBorder="1"/>
    <xf numFmtId="168" fontId="11" fillId="0" borderId="28" xfId="0" applyNumberFormat="1" applyFont="1" applyBorder="1"/>
    <xf numFmtId="165" fontId="21" fillId="0" borderId="0" xfId="0" applyNumberFormat="1" applyFont="1"/>
    <xf numFmtId="164" fontId="21" fillId="0" borderId="0" xfId="0" applyNumberFormat="1" applyFont="1"/>
    <xf numFmtId="167" fontId="13" fillId="0" borderId="8" xfId="0" applyNumberFormat="1" applyFont="1" applyBorder="1"/>
    <xf numFmtId="168" fontId="21" fillId="0" borderId="0" xfId="0" applyNumberFormat="1" applyFont="1"/>
    <xf numFmtId="170" fontId="21" fillId="0" borderId="12" xfId="1" applyNumberFormat="1" applyFont="1" applyBorder="1"/>
    <xf numFmtId="170" fontId="21" fillId="0" borderId="20" xfId="1" applyNumberFormat="1" applyFont="1" applyBorder="1" applyAlignment="1">
      <alignment horizontal="center"/>
    </xf>
    <xf numFmtId="170" fontId="21" fillId="0" borderId="12" xfId="1" applyNumberFormat="1" applyFont="1" applyBorder="1" applyAlignment="1">
      <alignment wrapText="1"/>
    </xf>
    <xf numFmtId="170" fontId="13" fillId="0" borderId="12" xfId="1" applyNumberFormat="1" applyFont="1" applyBorder="1"/>
    <xf numFmtId="170" fontId="11" fillId="0" borderId="12" xfId="1" applyNumberFormat="1" applyFont="1" applyBorder="1"/>
    <xf numFmtId="170" fontId="14" fillId="0" borderId="12" xfId="1" applyNumberFormat="1" applyFont="1" applyBorder="1"/>
    <xf numFmtId="170" fontId="23" fillId="0" borderId="20" xfId="1" applyNumberFormat="1" applyFont="1" applyBorder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0" fillId="0" borderId="31" xfId="0" applyBorder="1"/>
    <xf numFmtId="168" fontId="21" fillId="0" borderId="27" xfId="0" applyNumberFormat="1" applyFont="1" applyBorder="1" applyAlignment="1">
      <alignment horizontal="center"/>
    </xf>
    <xf numFmtId="0" fontId="5" fillId="0" borderId="0" xfId="0" applyFont="1"/>
    <xf numFmtId="164" fontId="4" fillId="0" borderId="0" xfId="2" applyFont="1" applyFill="1" applyBorder="1"/>
    <xf numFmtId="164" fontId="4" fillId="0" borderId="0" xfId="0" applyNumberFormat="1" applyFont="1"/>
    <xf numFmtId="165" fontId="4" fillId="0" borderId="0" xfId="1" applyNumberFormat="1" applyFont="1" applyFill="1" applyBorder="1"/>
    <xf numFmtId="165" fontId="4" fillId="0" borderId="0" xfId="0" applyNumberFormat="1" applyFont="1"/>
    <xf numFmtId="9" fontId="4" fillId="0" borderId="0" xfId="0" applyNumberFormat="1" applyFont="1"/>
    <xf numFmtId="10" fontId="6" fillId="0" borderId="0" xfId="3" applyNumberFormat="1" applyFont="1" applyFill="1" applyBorder="1"/>
    <xf numFmtId="0" fontId="7" fillId="0" borderId="0" xfId="0" applyFont="1"/>
    <xf numFmtId="164" fontId="7" fillId="0" borderId="0" xfId="0" applyNumberFormat="1" applyFont="1"/>
    <xf numFmtId="166" fontId="0" fillId="0" borderId="0" xfId="0" applyNumberFormat="1"/>
    <xf numFmtId="164" fontId="0" fillId="0" borderId="0" xfId="2" applyFont="1" applyFill="1" applyBorder="1"/>
    <xf numFmtId="43" fontId="0" fillId="0" borderId="0" xfId="1" applyFont="1" applyFill="1" applyBorder="1"/>
    <xf numFmtId="43" fontId="0" fillId="0" borderId="0" xfId="0" applyNumberFormat="1"/>
    <xf numFmtId="0" fontId="0" fillId="0" borderId="43" xfId="0" applyBorder="1"/>
    <xf numFmtId="0" fontId="0" fillId="0" borderId="44" xfId="0" applyBorder="1"/>
    <xf numFmtId="0" fontId="20" fillId="0" borderId="31" xfId="0" applyFont="1" applyBorder="1"/>
    <xf numFmtId="0" fontId="20" fillId="0" borderId="31" xfId="0" applyFont="1" applyBorder="1" applyAlignment="1">
      <alignment horizontal="center"/>
    </xf>
    <xf numFmtId="164" fontId="0" fillId="0" borderId="31" xfId="0" applyNumberFormat="1" applyBorder="1"/>
    <xf numFmtId="164" fontId="20" fillId="0" borderId="31" xfId="0" applyNumberFormat="1" applyFont="1" applyBorder="1"/>
    <xf numFmtId="0" fontId="24" fillId="2" borderId="31" xfId="0" applyFont="1" applyFill="1" applyBorder="1"/>
    <xf numFmtId="0" fontId="0" fillId="4" borderId="31" xfId="0" applyFill="1" applyBorder="1"/>
    <xf numFmtId="164" fontId="24" fillId="0" borderId="31" xfId="0" applyNumberFormat="1" applyFont="1" applyBorder="1"/>
    <xf numFmtId="0" fontId="24" fillId="0" borderId="31" xfId="0" applyFont="1" applyBorder="1"/>
    <xf numFmtId="0" fontId="0" fillId="0" borderId="31" xfId="0" applyBorder="1" applyAlignment="1">
      <alignment horizontal="center"/>
    </xf>
    <xf numFmtId="9" fontId="0" fillId="0" borderId="31" xfId="3" applyFont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24" fillId="0" borderId="31" xfId="0" applyFont="1" applyBorder="1" applyAlignment="1">
      <alignment horizontal="center"/>
    </xf>
    <xf numFmtId="171" fontId="0" fillId="0" borderId="31" xfId="0" applyNumberFormat="1" applyBorder="1" applyAlignment="1">
      <alignment horizontal="center"/>
    </xf>
    <xf numFmtId="171" fontId="26" fillId="0" borderId="34" xfId="0" applyNumberFormat="1" applyFont="1" applyBorder="1"/>
    <xf numFmtId="171" fontId="25" fillId="0" borderId="36" xfId="0" applyNumberFormat="1" applyFont="1" applyBorder="1"/>
    <xf numFmtId="171" fontId="26" fillId="0" borderId="37" xfId="0" applyNumberFormat="1" applyFont="1" applyBorder="1"/>
    <xf numFmtId="0" fontId="0" fillId="0" borderId="38" xfId="0" applyBorder="1" applyAlignment="1">
      <alignment horizontal="center"/>
    </xf>
    <xf numFmtId="171" fontId="25" fillId="0" borderId="39" xfId="0" applyNumberFormat="1" applyFont="1" applyBorder="1"/>
    <xf numFmtId="171" fontId="26" fillId="0" borderId="40" xfId="0" applyNumberFormat="1" applyFont="1" applyBorder="1"/>
    <xf numFmtId="0" fontId="0" fillId="0" borderId="32" xfId="0" applyBorder="1"/>
    <xf numFmtId="0" fontId="0" fillId="0" borderId="35" xfId="0" applyBorder="1"/>
    <xf numFmtId="0" fontId="0" fillId="0" borderId="41" xfId="0" applyBorder="1"/>
    <xf numFmtId="171" fontId="0" fillId="0" borderId="37" xfId="0" applyNumberFormat="1" applyBorder="1"/>
    <xf numFmtId="0" fontId="0" fillId="0" borderId="38" xfId="0" applyBorder="1"/>
    <xf numFmtId="0" fontId="0" fillId="0" borderId="10" xfId="0" applyBorder="1"/>
    <xf numFmtId="171" fontId="0" fillId="0" borderId="34" xfId="0" applyNumberFormat="1" applyBorder="1"/>
    <xf numFmtId="0" fontId="0" fillId="0" borderId="5" xfId="0" applyBorder="1"/>
    <xf numFmtId="0" fontId="26" fillId="0" borderId="37" xfId="0" applyFont="1" applyBorder="1" applyAlignment="1">
      <alignment horizontal="right"/>
    </xf>
    <xf numFmtId="0" fontId="25" fillId="0" borderId="31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42" xfId="0" applyBorder="1"/>
    <xf numFmtId="171" fontId="0" fillId="0" borderId="33" xfId="0" applyNumberFormat="1" applyBorder="1"/>
    <xf numFmtId="0" fontId="0" fillId="0" borderId="36" xfId="0" applyBorder="1"/>
    <xf numFmtId="0" fontId="27" fillId="0" borderId="45" xfId="0" applyFont="1" applyBorder="1"/>
    <xf numFmtId="171" fontId="0" fillId="0" borderId="46" xfId="0" applyNumberFormat="1" applyBorder="1"/>
    <xf numFmtId="0" fontId="27" fillId="0" borderId="47" xfId="0" applyFont="1" applyBorder="1"/>
    <xf numFmtId="171" fontId="0" fillId="0" borderId="48" xfId="0" applyNumberFormat="1" applyBorder="1"/>
    <xf numFmtId="0" fontId="0" fillId="0" borderId="49" xfId="0" applyBorder="1"/>
    <xf numFmtId="171" fontId="0" fillId="0" borderId="50" xfId="0" applyNumberFormat="1" applyBorder="1"/>
    <xf numFmtId="0" fontId="29" fillId="5" borderId="6" xfId="0" applyFont="1" applyFill="1" applyBorder="1"/>
    <xf numFmtId="0" fontId="30" fillId="5" borderId="6" xfId="0" applyFont="1" applyFill="1" applyBorder="1"/>
    <xf numFmtId="0" fontId="30" fillId="5" borderId="51" xfId="0" applyFont="1" applyFill="1" applyBorder="1"/>
    <xf numFmtId="0" fontId="30" fillId="5" borderId="52" xfId="0" applyFont="1" applyFill="1" applyBorder="1"/>
    <xf numFmtId="0" fontId="31" fillId="0" borderId="53" xfId="0" applyFont="1" applyBorder="1"/>
    <xf numFmtId="165" fontId="31" fillId="0" borderId="53" xfId="1" applyNumberFormat="1" applyFont="1" applyFill="1" applyBorder="1"/>
    <xf numFmtId="165" fontId="31" fillId="0" borderId="54" xfId="1" applyNumberFormat="1" applyFont="1" applyFill="1" applyBorder="1"/>
    <xf numFmtId="165" fontId="31" fillId="0" borderId="55" xfId="1" applyNumberFormat="1" applyFont="1" applyFill="1" applyBorder="1"/>
    <xf numFmtId="0" fontId="26" fillId="0" borderId="56" xfId="0" applyFont="1" applyBorder="1"/>
    <xf numFmtId="165" fontId="31" fillId="0" borderId="56" xfId="1" applyNumberFormat="1" applyFont="1" applyFill="1" applyBorder="1"/>
    <xf numFmtId="165" fontId="31" fillId="0" borderId="57" xfId="1" applyNumberFormat="1" applyFont="1" applyFill="1" applyBorder="1"/>
    <xf numFmtId="165" fontId="31" fillId="0" borderId="58" xfId="1" applyNumberFormat="1" applyFont="1" applyFill="1" applyBorder="1"/>
    <xf numFmtId="0" fontId="32" fillId="0" borderId="59" xfId="0" applyFont="1" applyBorder="1"/>
    <xf numFmtId="165" fontId="32" fillId="0" borderId="59" xfId="1" applyNumberFormat="1" applyFont="1" applyBorder="1"/>
    <xf numFmtId="165" fontId="32" fillId="0" borderId="60" xfId="1" applyNumberFormat="1" applyFont="1" applyBorder="1"/>
    <xf numFmtId="165" fontId="32" fillId="0" borderId="61" xfId="1" applyNumberFormat="1" applyFont="1" applyBorder="1"/>
    <xf numFmtId="0" fontId="24" fillId="0" borderId="0" xfId="0" applyFont="1"/>
    <xf numFmtId="0" fontId="2" fillId="0" borderId="9" xfId="0" applyFont="1" applyBorder="1"/>
    <xf numFmtId="165" fontId="31" fillId="0" borderId="53" xfId="1" applyNumberFormat="1" applyFont="1" applyFill="1" applyBorder="1" applyAlignment="1">
      <alignment horizontal="center" vertical="center"/>
    </xf>
    <xf numFmtId="165" fontId="31" fillId="0" borderId="54" xfId="1" applyNumberFormat="1" applyFont="1" applyFill="1" applyBorder="1" applyAlignment="1">
      <alignment horizontal="center" vertical="center"/>
    </xf>
    <xf numFmtId="165" fontId="31" fillId="0" borderId="55" xfId="1" applyNumberFormat="1" applyFont="1" applyFill="1" applyBorder="1" applyAlignment="1">
      <alignment horizontal="center" vertical="center"/>
    </xf>
    <xf numFmtId="165" fontId="31" fillId="0" borderId="56" xfId="1" applyNumberFormat="1" applyFont="1" applyFill="1" applyBorder="1" applyAlignment="1">
      <alignment horizontal="center" vertical="center"/>
    </xf>
    <xf numFmtId="165" fontId="31" fillId="0" borderId="57" xfId="1" applyNumberFormat="1" applyFont="1" applyFill="1" applyBorder="1" applyAlignment="1">
      <alignment horizontal="center" vertical="center"/>
    </xf>
    <xf numFmtId="165" fontId="31" fillId="0" borderId="58" xfId="1" applyNumberFormat="1" applyFont="1" applyFill="1" applyBorder="1" applyAlignment="1">
      <alignment horizontal="center" vertical="center"/>
    </xf>
    <xf numFmtId="0" fontId="29" fillId="5" borderId="62" xfId="0" applyFont="1" applyFill="1" applyBorder="1" applyAlignment="1">
      <alignment wrapText="1"/>
    </xf>
    <xf numFmtId="0" fontId="29" fillId="5" borderId="63" xfId="0" applyFont="1" applyFill="1" applyBorder="1" applyAlignment="1">
      <alignment wrapText="1"/>
    </xf>
    <xf numFmtId="0" fontId="0" fillId="0" borderId="0" xfId="0" applyAlignment="1">
      <alignment wrapText="1"/>
    </xf>
    <xf numFmtId="0" fontId="30" fillId="5" borderId="63" xfId="0" applyFont="1" applyFill="1" applyBorder="1" applyAlignment="1">
      <alignment horizontal="center" vertical="center" wrapText="1"/>
    </xf>
    <xf numFmtId="0" fontId="30" fillId="5" borderId="64" xfId="0" applyFont="1" applyFill="1" applyBorder="1" applyAlignment="1">
      <alignment horizontal="center" vertical="center" wrapText="1"/>
    </xf>
    <xf numFmtId="0" fontId="33" fillId="5" borderId="65" xfId="0" applyFont="1" applyFill="1" applyBorder="1"/>
    <xf numFmtId="0" fontId="33" fillId="5" borderId="66" xfId="0" applyFont="1" applyFill="1" applyBorder="1"/>
    <xf numFmtId="0" fontId="33" fillId="5" borderId="66" xfId="0" applyFont="1" applyFill="1" applyBorder="1" applyAlignment="1">
      <alignment horizontal="center"/>
    </xf>
    <xf numFmtId="0" fontId="33" fillId="5" borderId="67" xfId="0" applyFont="1" applyFill="1" applyBorder="1" applyAlignment="1">
      <alignment horizontal="center"/>
    </xf>
    <xf numFmtId="0" fontId="0" fillId="0" borderId="68" xfId="0" applyBorder="1"/>
    <xf numFmtId="0" fontId="0" fillId="0" borderId="57" xfId="0" applyBorder="1"/>
    <xf numFmtId="0" fontId="29" fillId="5" borderId="70" xfId="0" applyFont="1" applyFill="1" applyBorder="1"/>
    <xf numFmtId="0" fontId="34" fillId="5" borderId="71" xfId="0" applyFont="1" applyFill="1" applyBorder="1"/>
    <xf numFmtId="0" fontId="34" fillId="5" borderId="72" xfId="0" applyFont="1" applyFill="1" applyBorder="1"/>
    <xf numFmtId="165" fontId="33" fillId="5" borderId="65" xfId="1" applyNumberFormat="1" applyFont="1" applyFill="1" applyBorder="1"/>
    <xf numFmtId="165" fontId="29" fillId="5" borderId="66" xfId="1" applyNumberFormat="1" applyFont="1" applyFill="1" applyBorder="1"/>
    <xf numFmtId="165" fontId="33" fillId="5" borderId="66" xfId="1" applyNumberFormat="1" applyFont="1" applyFill="1" applyBorder="1"/>
    <xf numFmtId="165" fontId="33" fillId="5" borderId="67" xfId="1" applyNumberFormat="1" applyFont="1" applyFill="1" applyBorder="1"/>
    <xf numFmtId="165" fontId="0" fillId="0" borderId="68" xfId="1" applyNumberFormat="1" applyFont="1" applyBorder="1"/>
    <xf numFmtId="165" fontId="0" fillId="0" borderId="57" xfId="1" applyNumberFormat="1" applyFont="1" applyBorder="1"/>
    <xf numFmtId="165" fontId="33" fillId="5" borderId="70" xfId="1" applyNumberFormat="1" applyFont="1" applyFill="1" applyBorder="1"/>
    <xf numFmtId="165" fontId="34" fillId="5" borderId="71" xfId="1" applyNumberFormat="1" applyFont="1" applyFill="1" applyBorder="1"/>
    <xf numFmtId="165" fontId="33" fillId="5" borderId="71" xfId="1" applyNumberFormat="1" applyFont="1" applyFill="1" applyBorder="1"/>
    <xf numFmtId="165" fontId="33" fillId="5" borderId="72" xfId="1" applyNumberFormat="1" applyFont="1" applyFill="1" applyBorder="1"/>
    <xf numFmtId="0" fontId="0" fillId="0" borderId="2" xfId="0" applyBorder="1"/>
    <xf numFmtId="165" fontId="0" fillId="6" borderId="57" xfId="1" applyNumberFormat="1" applyFont="1" applyFill="1" applyBorder="1"/>
    <xf numFmtId="0" fontId="0" fillId="6" borderId="57" xfId="0" applyFill="1" applyBorder="1"/>
    <xf numFmtId="0" fontId="0" fillId="6" borderId="69" xfId="0" applyFill="1" applyBorder="1"/>
    <xf numFmtId="165" fontId="31" fillId="6" borderId="53" xfId="1" applyNumberFormat="1" applyFont="1" applyFill="1" applyBorder="1"/>
    <xf numFmtId="165" fontId="31" fillId="6" borderId="54" xfId="1" applyNumberFormat="1" applyFont="1" applyFill="1" applyBorder="1"/>
    <xf numFmtId="165" fontId="31" fillId="6" borderId="55" xfId="1" applyNumberFormat="1" applyFont="1" applyFill="1" applyBorder="1"/>
    <xf numFmtId="165" fontId="31" fillId="6" borderId="56" xfId="1" applyNumberFormat="1" applyFont="1" applyFill="1" applyBorder="1"/>
    <xf numFmtId="165" fontId="31" fillId="6" borderId="57" xfId="1" applyNumberFormat="1" applyFont="1" applyFill="1" applyBorder="1"/>
    <xf numFmtId="165" fontId="31" fillId="6" borderId="58" xfId="1" applyNumberFormat="1" applyFont="1" applyFill="1" applyBorder="1"/>
    <xf numFmtId="172" fontId="31" fillId="6" borderId="56" xfId="1" applyNumberFormat="1" applyFont="1" applyFill="1" applyBorder="1" applyAlignment="1">
      <alignment horizontal="center" vertical="center"/>
    </xf>
    <xf numFmtId="172" fontId="31" fillId="6" borderId="57" xfId="1" applyNumberFormat="1" applyFont="1" applyFill="1" applyBorder="1" applyAlignment="1">
      <alignment horizontal="center" vertical="center"/>
    </xf>
    <xf numFmtId="172" fontId="31" fillId="6" borderId="58" xfId="1" applyNumberFormat="1" applyFont="1" applyFill="1" applyBorder="1" applyAlignment="1">
      <alignment horizontal="center" vertical="center"/>
    </xf>
    <xf numFmtId="0" fontId="0" fillId="6" borderId="32" xfId="0" applyFill="1" applyBorder="1" applyAlignment="1">
      <alignment horizontal="center"/>
    </xf>
    <xf numFmtId="0" fontId="0" fillId="6" borderId="35" xfId="0" applyFill="1" applyBorder="1" applyAlignment="1">
      <alignment horizontal="center"/>
    </xf>
    <xf numFmtId="171" fontId="26" fillId="6" borderId="33" xfId="0" applyNumberFormat="1" applyFont="1" applyFill="1" applyBorder="1"/>
    <xf numFmtId="171" fontId="26" fillId="6" borderId="36" xfId="0" applyNumberFormat="1" applyFont="1" applyFill="1" applyBorder="1"/>
    <xf numFmtId="164" fontId="0" fillId="6" borderId="31" xfId="0" applyNumberFormat="1" applyFill="1" applyBorder="1"/>
    <xf numFmtId="0" fontId="36" fillId="5" borderId="31" xfId="0" applyFont="1" applyFill="1" applyBorder="1"/>
    <xf numFmtId="0" fontId="36" fillId="5" borderId="31" xfId="0" applyFont="1" applyFill="1" applyBorder="1" applyAlignment="1">
      <alignment horizontal="center"/>
    </xf>
    <xf numFmtId="164" fontId="3" fillId="5" borderId="31" xfId="0" applyNumberFormat="1" applyFont="1" applyFill="1" applyBorder="1"/>
    <xf numFmtId="0" fontId="2" fillId="0" borderId="31" xfId="0" applyFont="1" applyBorder="1"/>
    <xf numFmtId="0" fontId="0" fillId="0" borderId="25" xfId="0" applyBorder="1"/>
    <xf numFmtId="0" fontId="6" fillId="2" borderId="25" xfId="0" applyFont="1" applyFill="1" applyBorder="1"/>
    <xf numFmtId="164" fontId="0" fillId="0" borderId="25" xfId="0" applyNumberFormat="1" applyBorder="1"/>
    <xf numFmtId="0" fontId="28" fillId="5" borderId="6" xfId="0" applyFont="1" applyFill="1" applyBorder="1"/>
    <xf numFmtId="0" fontId="3" fillId="5" borderId="51" xfId="0" applyFont="1" applyFill="1" applyBorder="1" applyAlignment="1">
      <alignment horizontal="center"/>
    </xf>
    <xf numFmtId="0" fontId="3" fillId="5" borderId="52" xfId="0" applyFont="1" applyFill="1" applyBorder="1" applyAlignment="1">
      <alignment horizontal="center"/>
    </xf>
    <xf numFmtId="0" fontId="35" fillId="0" borderId="78" xfId="0" applyFont="1" applyBorder="1"/>
    <xf numFmtId="10" fontId="35" fillId="0" borderId="33" xfId="3" applyNumberFormat="1" applyFont="1" applyFill="1" applyBorder="1"/>
    <xf numFmtId="10" fontId="35" fillId="0" borderId="79" xfId="3" applyNumberFormat="1" applyFont="1" applyFill="1" applyBorder="1"/>
    <xf numFmtId="0" fontId="35" fillId="0" borderId="73" xfId="0" applyFont="1" applyBorder="1"/>
    <xf numFmtId="0" fontId="35" fillId="0" borderId="36" xfId="0" applyFont="1" applyBorder="1"/>
    <xf numFmtId="0" fontId="35" fillId="0" borderId="74" xfId="0" applyFont="1" applyBorder="1"/>
    <xf numFmtId="10" fontId="35" fillId="0" borderId="36" xfId="3" applyNumberFormat="1" applyFont="1" applyFill="1" applyBorder="1"/>
    <xf numFmtId="10" fontId="35" fillId="0" borderId="74" xfId="3" applyNumberFormat="1" applyFont="1" applyFill="1" applyBorder="1"/>
    <xf numFmtId="43" fontId="35" fillId="0" borderId="36" xfId="1" applyFont="1" applyFill="1" applyBorder="1"/>
    <xf numFmtId="43" fontId="35" fillId="0" borderId="74" xfId="1" applyFont="1" applyFill="1" applyBorder="1"/>
    <xf numFmtId="0" fontId="39" fillId="0" borderId="75" xfId="0" applyFont="1" applyBorder="1"/>
    <xf numFmtId="10" fontId="39" fillId="0" borderId="76" xfId="3" applyNumberFormat="1" applyFont="1" applyFill="1" applyBorder="1"/>
    <xf numFmtId="10" fontId="39" fillId="0" borderId="77" xfId="3" applyNumberFormat="1" applyFont="1" applyFill="1" applyBorder="1"/>
    <xf numFmtId="0" fontId="28" fillId="5" borderId="31" xfId="0" applyFont="1" applyFill="1" applyBorder="1" applyAlignment="1">
      <alignment horizontal="center"/>
    </xf>
    <xf numFmtId="0" fontId="33" fillId="5" borderId="3" xfId="0" applyFont="1" applyFill="1" applyBorder="1" applyAlignment="1">
      <alignment horizontal="center"/>
    </xf>
    <xf numFmtId="0" fontId="33" fillId="5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37" fillId="5" borderId="0" xfId="0" applyFont="1" applyFill="1" applyAlignment="1">
      <alignment horizontal="center"/>
    </xf>
    <xf numFmtId="0" fontId="37" fillId="5" borderId="2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0" fontId="38" fillId="5" borderId="16" xfId="0" applyFont="1" applyFill="1" applyBorder="1" applyAlignment="1">
      <alignment horizontal="center"/>
    </xf>
  </cellXfs>
  <cellStyles count="4">
    <cellStyle name="Migliaia" xfId="1" builtinId="3"/>
    <cellStyle name="Normale" xfId="0" builtinId="0"/>
    <cellStyle name="Percentuale" xfId="3" builtinId="5"/>
    <cellStyle name="Valuta" xfId="2" builtinId="4"/>
  </cellStyles>
  <dxfs count="1"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105"/>
  <sheetViews>
    <sheetView showGridLines="0" topLeftCell="A15" workbookViewId="0">
      <selection activeCell="C43" sqref="C43"/>
    </sheetView>
  </sheetViews>
  <sheetFormatPr defaultRowHeight="14.4" x14ac:dyDescent="0.3"/>
  <cols>
    <col min="1" max="1" width="32.44140625" bestFit="1" customWidth="1"/>
    <col min="2" max="2" width="24.44140625" bestFit="1" customWidth="1"/>
    <col min="3" max="3" width="25.6640625" bestFit="1" customWidth="1"/>
    <col min="4" max="5" width="15.109375" bestFit="1" customWidth="1"/>
    <col min="6" max="6" width="13" customWidth="1"/>
    <col min="7" max="7" width="10.6640625" customWidth="1"/>
    <col min="8" max="8" width="8.6640625" bestFit="1" customWidth="1"/>
    <col min="9" max="9" width="2.33203125" customWidth="1"/>
    <col min="10" max="10" width="16.6640625" customWidth="1"/>
    <col min="11" max="11" width="6" bestFit="1" customWidth="1"/>
    <col min="12" max="12" width="16.6640625" customWidth="1"/>
    <col min="14" max="14" width="51" bestFit="1" customWidth="1"/>
    <col min="15" max="15" width="2.33203125" customWidth="1"/>
    <col min="16" max="16" width="16.6640625" customWidth="1"/>
    <col min="17" max="17" width="13.44140625" bestFit="1" customWidth="1"/>
    <col min="18" max="18" width="16" bestFit="1" customWidth="1"/>
    <col min="20" max="20" width="13.109375" bestFit="1" customWidth="1"/>
    <col min="22" max="22" width="13.109375" bestFit="1" customWidth="1"/>
    <col min="24" max="24" width="12.77734375" bestFit="1" customWidth="1"/>
  </cols>
  <sheetData>
    <row r="2" spans="1:8" x14ac:dyDescent="0.3">
      <c r="A2" s="259" t="s">
        <v>112</v>
      </c>
      <c r="B2" s="260"/>
      <c r="C2" s="258" t="s">
        <v>116</v>
      </c>
      <c r="D2" s="258"/>
      <c r="E2" s="258" t="s">
        <v>115</v>
      </c>
      <c r="F2" s="258"/>
      <c r="G2" s="258" t="s">
        <v>81</v>
      </c>
      <c r="H2" s="258"/>
    </row>
    <row r="3" spans="1:8" x14ac:dyDescent="0.3">
      <c r="A3" s="113" t="s">
        <v>140</v>
      </c>
      <c r="B3" s="142" t="s">
        <v>82</v>
      </c>
      <c r="C3" s="142" t="s">
        <v>83</v>
      </c>
      <c r="D3" s="142" t="s">
        <v>0</v>
      </c>
      <c r="E3" s="142" t="s">
        <v>83</v>
      </c>
      <c r="F3" s="142" t="s">
        <v>0</v>
      </c>
      <c r="G3" s="142" t="s">
        <v>83</v>
      </c>
      <c r="H3" s="142" t="s">
        <v>0</v>
      </c>
    </row>
    <row r="4" spans="1:8" x14ac:dyDescent="0.3">
      <c r="A4" s="230" t="s">
        <v>84</v>
      </c>
      <c r="B4" s="232">
        <v>30</v>
      </c>
      <c r="C4" s="232">
        <v>10</v>
      </c>
      <c r="D4" s="143">
        <f t="shared" ref="D4:D9" si="0">B4*C4</f>
        <v>300</v>
      </c>
      <c r="E4" s="232">
        <v>20</v>
      </c>
      <c r="F4" s="145">
        <f t="shared" ref="F4:F9" si="1">E4*B4</f>
        <v>600</v>
      </c>
      <c r="G4" s="232">
        <v>30</v>
      </c>
      <c r="H4" s="143">
        <f>G4*B4</f>
        <v>900</v>
      </c>
    </row>
    <row r="5" spans="1:8" x14ac:dyDescent="0.3">
      <c r="A5" s="231" t="s">
        <v>85</v>
      </c>
      <c r="B5" s="233">
        <v>5</v>
      </c>
      <c r="C5" s="233">
        <v>100</v>
      </c>
      <c r="D5" s="145">
        <f t="shared" si="0"/>
        <v>500</v>
      </c>
      <c r="E5" s="233">
        <v>150</v>
      </c>
      <c r="F5" s="145">
        <f t="shared" si="1"/>
        <v>750</v>
      </c>
      <c r="G5" s="233">
        <v>200</v>
      </c>
      <c r="H5" s="143">
        <f>G5*B5</f>
        <v>1000</v>
      </c>
    </row>
    <row r="6" spans="1:8" x14ac:dyDescent="0.3">
      <c r="A6" s="231" t="s">
        <v>86</v>
      </c>
      <c r="B6" s="144"/>
      <c r="C6" s="144"/>
      <c r="D6" s="145">
        <f t="shared" si="0"/>
        <v>0</v>
      </c>
      <c r="E6" s="144"/>
      <c r="F6" s="145">
        <f t="shared" si="1"/>
        <v>0</v>
      </c>
      <c r="G6" s="144"/>
      <c r="H6" s="143">
        <f>G6*B6</f>
        <v>0</v>
      </c>
    </row>
    <row r="7" spans="1:8" x14ac:dyDescent="0.3">
      <c r="A7" s="231" t="s">
        <v>87</v>
      </c>
      <c r="B7" s="144"/>
      <c r="C7" s="144"/>
      <c r="D7" s="145">
        <f t="shared" si="0"/>
        <v>0</v>
      </c>
      <c r="E7" s="144"/>
      <c r="F7" s="145">
        <f t="shared" si="1"/>
        <v>0</v>
      </c>
      <c r="G7" s="144"/>
      <c r="H7" s="143">
        <f>G7*B7</f>
        <v>0</v>
      </c>
    </row>
    <row r="8" spans="1:8" x14ac:dyDescent="0.3">
      <c r="A8" s="231" t="s">
        <v>88</v>
      </c>
      <c r="B8" s="144"/>
      <c r="C8" s="144"/>
      <c r="D8" s="145">
        <f t="shared" si="0"/>
        <v>0</v>
      </c>
      <c r="E8" s="144"/>
      <c r="F8" s="145">
        <f t="shared" si="1"/>
        <v>0</v>
      </c>
      <c r="G8" s="144"/>
      <c r="H8" s="143">
        <f>G8*B8</f>
        <v>0</v>
      </c>
    </row>
    <row r="9" spans="1:8" x14ac:dyDescent="0.3">
      <c r="A9" s="231" t="s">
        <v>89</v>
      </c>
      <c r="B9" s="144"/>
      <c r="C9" s="144"/>
      <c r="D9" s="145">
        <f t="shared" si="0"/>
        <v>0</v>
      </c>
      <c r="E9" s="144"/>
      <c r="F9" s="145">
        <f t="shared" si="1"/>
        <v>0</v>
      </c>
      <c r="G9" s="144"/>
      <c r="H9" s="145">
        <f t="shared" ref="H9" si="2">F9*G9</f>
        <v>0</v>
      </c>
    </row>
    <row r="10" spans="1:8" x14ac:dyDescent="0.3">
      <c r="A10" s="146" t="s">
        <v>90</v>
      </c>
      <c r="B10" s="147"/>
      <c r="C10" s="147">
        <f t="shared" ref="C10:H10" si="3">SUM(C4:C9)</f>
        <v>110</v>
      </c>
      <c r="D10" s="148">
        <f t="shared" si="3"/>
        <v>800</v>
      </c>
      <c r="E10" s="147">
        <f t="shared" si="3"/>
        <v>170</v>
      </c>
      <c r="F10" s="148">
        <f t="shared" si="3"/>
        <v>1350</v>
      </c>
      <c r="G10" s="147">
        <f t="shared" si="3"/>
        <v>230</v>
      </c>
      <c r="H10" s="148">
        <f t="shared" si="3"/>
        <v>1900</v>
      </c>
    </row>
    <row r="11" spans="1:8" x14ac:dyDescent="0.3">
      <c r="E11" s="2"/>
      <c r="F11" s="120"/>
      <c r="G11" s="2"/>
      <c r="H11" s="2"/>
    </row>
    <row r="19" spans="1:18" x14ac:dyDescent="0.3">
      <c r="A19" s="235" t="s">
        <v>73</v>
      </c>
      <c r="B19" s="236" t="s">
        <v>110</v>
      </c>
      <c r="C19" s="236" t="s">
        <v>80</v>
      </c>
      <c r="D19" s="236" t="s">
        <v>62</v>
      </c>
      <c r="E19" s="236" t="s">
        <v>81</v>
      </c>
    </row>
    <row r="20" spans="1:18" x14ac:dyDescent="0.3">
      <c r="A20" s="113" t="s">
        <v>60</v>
      </c>
      <c r="B20" s="138"/>
      <c r="C20" s="234">
        <v>10000</v>
      </c>
      <c r="D20" s="234">
        <v>15000</v>
      </c>
      <c r="E20" s="234">
        <v>25000</v>
      </c>
      <c r="F20" s="115"/>
      <c r="G20" s="2"/>
      <c r="H20" s="115"/>
      <c r="I20" s="115"/>
      <c r="J20" s="115"/>
      <c r="K20" s="115"/>
      <c r="L20" s="115"/>
      <c r="M20" s="2"/>
      <c r="N20" s="115"/>
      <c r="O20" s="115"/>
      <c r="P20" s="115"/>
      <c r="Q20" s="115"/>
      <c r="R20" s="115"/>
    </row>
    <row r="21" spans="1:18" x14ac:dyDescent="0.3">
      <c r="A21" s="113" t="s">
        <v>61</v>
      </c>
      <c r="B21" s="138"/>
      <c r="C21" s="132">
        <f>C24</f>
        <v>2000</v>
      </c>
      <c r="D21" s="132">
        <f>D24+C21</f>
        <v>5000</v>
      </c>
      <c r="E21" s="132">
        <f>D21+E24</f>
        <v>10000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x14ac:dyDescent="0.3">
      <c r="A22" s="130" t="s">
        <v>64</v>
      </c>
      <c r="B22" s="131"/>
      <c r="C22" s="133">
        <f>C20-C21</f>
        <v>8000</v>
      </c>
      <c r="D22" s="133">
        <f>D20-D21</f>
        <v>10000</v>
      </c>
      <c r="E22" s="133">
        <f>E20-E21</f>
        <v>15000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9" customHeight="1" x14ac:dyDescent="0.3">
      <c r="A23" s="113"/>
      <c r="B23" s="138"/>
      <c r="C23" s="113"/>
      <c r="D23" s="113"/>
      <c r="E23" s="11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5" customHeight="1" x14ac:dyDescent="0.3">
      <c r="A24" s="113" t="s">
        <v>65</v>
      </c>
      <c r="B24" s="139">
        <v>0.2</v>
      </c>
      <c r="C24" s="132">
        <f>C20*$B$24</f>
        <v>2000</v>
      </c>
      <c r="D24" s="132">
        <f t="shared" ref="D24:E24" si="4">D20*$B$24</f>
        <v>3000</v>
      </c>
      <c r="E24" s="132">
        <f t="shared" si="4"/>
        <v>5000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3">
      <c r="A25" s="113"/>
      <c r="B25" s="138"/>
      <c r="C25" s="113"/>
      <c r="D25" s="113"/>
      <c r="E25" s="11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x14ac:dyDescent="0.3">
      <c r="A26" s="235" t="s">
        <v>63</v>
      </c>
      <c r="B26" s="236"/>
      <c r="C26" s="236"/>
      <c r="D26" s="236"/>
      <c r="E26" s="23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x14ac:dyDescent="0.3">
      <c r="A27" s="113" t="s">
        <v>60</v>
      </c>
      <c r="B27" s="138"/>
      <c r="C27" s="234">
        <v>30000</v>
      </c>
      <c r="D27" s="234">
        <v>40000</v>
      </c>
      <c r="E27" s="234">
        <v>50000</v>
      </c>
      <c r="F27" s="116"/>
      <c r="G27" s="2"/>
      <c r="H27" s="2"/>
      <c r="I27" s="2"/>
      <c r="J27" s="116"/>
      <c r="K27" s="2"/>
      <c r="L27" s="116"/>
      <c r="M27" s="2"/>
      <c r="N27" s="2"/>
      <c r="O27" s="2"/>
      <c r="P27" s="116"/>
      <c r="Q27" s="2"/>
      <c r="R27" s="116"/>
    </row>
    <row r="28" spans="1:18" x14ac:dyDescent="0.3">
      <c r="A28" s="113" t="s">
        <v>61</v>
      </c>
      <c r="B28" s="138"/>
      <c r="C28" s="132">
        <f>C31</f>
        <v>3750</v>
      </c>
      <c r="D28" s="132">
        <f>C28+D31</f>
        <v>8750</v>
      </c>
      <c r="E28" s="132">
        <f>E31+D28</f>
        <v>15000</v>
      </c>
      <c r="F28" s="116"/>
      <c r="G28" s="2"/>
      <c r="H28" s="2"/>
      <c r="I28" s="2"/>
      <c r="J28" s="116"/>
      <c r="K28" s="2"/>
      <c r="L28" s="116"/>
      <c r="M28" s="2"/>
      <c r="N28" s="2"/>
      <c r="O28" s="2"/>
      <c r="P28" s="116"/>
      <c r="Q28" s="2"/>
      <c r="R28" s="116"/>
    </row>
    <row r="29" spans="1:18" x14ac:dyDescent="0.3">
      <c r="A29" s="130" t="s">
        <v>64</v>
      </c>
      <c r="B29" s="138"/>
      <c r="C29" s="132">
        <f>C27-C28</f>
        <v>26250</v>
      </c>
      <c r="D29" s="132">
        <f t="shared" ref="D29:E29" si="5">D27-D28</f>
        <v>31250</v>
      </c>
      <c r="E29" s="132">
        <f t="shared" si="5"/>
        <v>35000</v>
      </c>
      <c r="F29" s="116"/>
      <c r="G29" s="2"/>
      <c r="H29" s="2"/>
      <c r="I29" s="2"/>
      <c r="J29" s="116"/>
      <c r="K29" s="2"/>
      <c r="L29" s="116"/>
      <c r="M29" s="2"/>
      <c r="N29" s="2"/>
      <c r="O29" s="2"/>
      <c r="P29" s="116"/>
      <c r="Q29" s="2"/>
      <c r="R29" s="116"/>
    </row>
    <row r="30" spans="1:18" ht="9" customHeight="1" x14ac:dyDescent="0.3">
      <c r="A30" s="113"/>
      <c r="B30" s="138"/>
      <c r="C30" s="113"/>
      <c r="D30" s="113"/>
      <c r="E30" s="11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15" customHeight="1" x14ac:dyDescent="0.3">
      <c r="A31" s="113" t="s">
        <v>65</v>
      </c>
      <c r="B31" s="139">
        <f>1/8</f>
        <v>0.125</v>
      </c>
      <c r="C31" s="132">
        <f>$B$31*C27</f>
        <v>3750</v>
      </c>
      <c r="D31" s="132">
        <f t="shared" ref="D31:E31" si="6">$B$31*D27</f>
        <v>5000</v>
      </c>
      <c r="E31" s="132">
        <f t="shared" si="6"/>
        <v>6250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3">
      <c r="A32" s="113"/>
      <c r="B32" s="138"/>
      <c r="C32" s="113"/>
      <c r="D32" s="113"/>
      <c r="E32" s="11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3">
      <c r="A33" s="235" t="s">
        <v>66</v>
      </c>
      <c r="B33" s="236"/>
      <c r="C33" s="237">
        <f>C22+C29</f>
        <v>34250</v>
      </c>
      <c r="D33" s="237">
        <f t="shared" ref="D33:E33" si="7">D22+D29</f>
        <v>41250</v>
      </c>
      <c r="E33" s="237">
        <f t="shared" si="7"/>
        <v>50000</v>
      </c>
      <c r="F33" s="116"/>
      <c r="G33" s="2"/>
      <c r="H33" s="2"/>
      <c r="I33" s="2"/>
      <c r="J33" s="116"/>
      <c r="K33" s="2"/>
      <c r="L33" s="116"/>
      <c r="M33" s="2"/>
      <c r="N33" s="2"/>
      <c r="O33" s="2"/>
      <c r="P33" s="116"/>
      <c r="Q33" s="2"/>
      <c r="R33" s="116"/>
    </row>
    <row r="34" spans="1:18" x14ac:dyDescent="0.3">
      <c r="A34" s="113"/>
      <c r="B34" s="138"/>
      <c r="C34" s="113"/>
      <c r="D34" s="113"/>
      <c r="E34" s="113"/>
      <c r="F34" s="117"/>
      <c r="G34" s="2"/>
      <c r="H34" s="2"/>
      <c r="I34" s="2"/>
      <c r="J34" s="117"/>
      <c r="K34" s="2"/>
      <c r="L34" s="117"/>
      <c r="M34" s="2"/>
      <c r="N34" s="2"/>
      <c r="O34" s="2"/>
      <c r="P34" s="117"/>
      <c r="Q34" s="2"/>
      <c r="R34" s="117"/>
    </row>
    <row r="35" spans="1:18" x14ac:dyDescent="0.3">
      <c r="A35" s="135" t="s">
        <v>68</v>
      </c>
      <c r="B35" s="140"/>
      <c r="C35" s="132">
        <f>C20</f>
        <v>10000</v>
      </c>
      <c r="D35" s="132">
        <f>D20-C20</f>
        <v>5000</v>
      </c>
      <c r="E35" s="132">
        <f>E20-D20</f>
        <v>10000</v>
      </c>
      <c r="F35" s="117"/>
      <c r="G35" s="2"/>
      <c r="H35" s="2"/>
      <c r="I35" s="2"/>
      <c r="J35" s="117"/>
      <c r="K35" s="2"/>
      <c r="L35" s="117"/>
      <c r="M35" s="2"/>
      <c r="N35" s="2"/>
      <c r="O35" s="2"/>
      <c r="P35" s="117"/>
      <c r="Q35" s="2"/>
      <c r="R35" s="117"/>
    </row>
    <row r="36" spans="1:18" x14ac:dyDescent="0.3">
      <c r="A36" s="135" t="s">
        <v>67</v>
      </c>
      <c r="B36" s="140"/>
      <c r="C36" s="132">
        <f>C27</f>
        <v>30000</v>
      </c>
      <c r="D36" s="132">
        <f>D27-C27</f>
        <v>10000</v>
      </c>
      <c r="E36" s="132">
        <f>E27-D27</f>
        <v>10000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15" customHeight="1" x14ac:dyDescent="0.3">
      <c r="A37" s="137" t="s">
        <v>0</v>
      </c>
      <c r="B37" s="141"/>
      <c r="C37" s="136">
        <f>C35+C36</f>
        <v>40000</v>
      </c>
      <c r="D37" s="136">
        <f t="shared" ref="D37:E37" si="8">D35+D36</f>
        <v>15000</v>
      </c>
      <c r="E37" s="136">
        <f t="shared" si="8"/>
        <v>20000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7.2" customHeight="1" x14ac:dyDescent="0.3">
      <c r="A38" s="113"/>
      <c r="B38" s="138"/>
      <c r="C38" s="113"/>
      <c r="D38" s="113"/>
      <c r="E38" s="11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3">
      <c r="A39" s="238" t="s">
        <v>111</v>
      </c>
      <c r="B39" s="138"/>
      <c r="C39" s="132">
        <f>C24+C31</f>
        <v>5750</v>
      </c>
      <c r="D39" s="132">
        <f t="shared" ref="D39:E39" si="9">D24+D31</f>
        <v>8000</v>
      </c>
      <c r="E39" s="132">
        <f t="shared" si="9"/>
        <v>11250</v>
      </c>
      <c r="F39" s="116"/>
      <c r="G39" s="2"/>
      <c r="H39" s="2"/>
      <c r="I39" s="2"/>
      <c r="J39" s="116"/>
      <c r="K39" s="2"/>
      <c r="L39" s="116"/>
      <c r="M39" s="2"/>
      <c r="N39" s="2"/>
      <c r="O39" s="2"/>
      <c r="P39" s="116"/>
      <c r="Q39" s="2"/>
      <c r="R39" s="116"/>
    </row>
    <row r="40" spans="1:18" x14ac:dyDescent="0.3">
      <c r="F40" s="117"/>
      <c r="G40" s="2"/>
      <c r="H40" s="2"/>
      <c r="I40" s="2"/>
      <c r="J40" s="117"/>
      <c r="K40" s="2"/>
      <c r="L40" s="117"/>
      <c r="M40" s="2"/>
      <c r="N40" s="2"/>
      <c r="O40" s="2"/>
      <c r="P40" s="117"/>
      <c r="Q40" s="2"/>
      <c r="R40" s="117"/>
    </row>
    <row r="41" spans="1:18" x14ac:dyDescent="0.3">
      <c r="E41" s="1"/>
      <c r="F41" s="117"/>
      <c r="G41" s="2"/>
      <c r="H41" s="2"/>
      <c r="I41" s="2"/>
      <c r="J41" s="117"/>
      <c r="K41" s="2"/>
      <c r="L41" s="117"/>
      <c r="M41" s="2"/>
      <c r="N41" s="2"/>
      <c r="O41" s="2"/>
      <c r="P41" s="117"/>
      <c r="Q41" s="2"/>
      <c r="R41" s="117"/>
    </row>
    <row r="42" spans="1:18" ht="9" customHeight="1" x14ac:dyDescent="0.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15" customHeight="1" x14ac:dyDescent="0.3"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3">
      <c r="I44" s="2"/>
      <c r="J44" s="118"/>
      <c r="K44" s="2"/>
      <c r="L44" s="118"/>
      <c r="M44" s="2"/>
      <c r="N44" s="2"/>
      <c r="O44" s="2"/>
      <c r="P44" s="118"/>
      <c r="Q44" s="2"/>
      <c r="R44" s="118"/>
    </row>
    <row r="45" spans="1:18" x14ac:dyDescent="0.3">
      <c r="I45" s="2"/>
      <c r="J45" s="119"/>
      <c r="K45" s="2"/>
      <c r="L45" s="119"/>
      <c r="M45" s="2"/>
      <c r="N45" s="2"/>
      <c r="O45" s="2"/>
      <c r="P45" s="119"/>
      <c r="Q45" s="2"/>
      <c r="R45" s="119"/>
    </row>
    <row r="46" spans="1:18" x14ac:dyDescent="0.3">
      <c r="I46" s="2"/>
      <c r="J46" s="120"/>
      <c r="K46" s="2"/>
      <c r="L46" s="120"/>
      <c r="M46" s="2"/>
      <c r="N46" s="2"/>
      <c r="O46" s="2"/>
      <c r="P46" s="120"/>
      <c r="Q46" s="2"/>
      <c r="R46" s="120"/>
    </row>
    <row r="47" spans="1:18" x14ac:dyDescent="0.3">
      <c r="I47" s="2"/>
      <c r="J47" s="118"/>
      <c r="K47" s="2"/>
      <c r="L47" s="118"/>
      <c r="M47" s="2"/>
      <c r="N47" s="2"/>
      <c r="O47" s="2"/>
      <c r="P47" s="118"/>
      <c r="Q47" s="2"/>
      <c r="R47" s="118"/>
    </row>
    <row r="48" spans="1:18" x14ac:dyDescent="0.3">
      <c r="I48" s="2"/>
      <c r="J48" s="120"/>
      <c r="K48" s="2"/>
      <c r="L48" s="120"/>
      <c r="M48" s="2"/>
      <c r="N48" s="2"/>
      <c r="O48" s="2"/>
      <c r="P48" s="120"/>
      <c r="Q48" s="2"/>
      <c r="R48" s="120"/>
    </row>
    <row r="49" spans="5:19" x14ac:dyDescent="0.3">
      <c r="I49" s="2"/>
      <c r="J49" s="118"/>
      <c r="K49" s="2"/>
      <c r="L49" s="118"/>
      <c r="M49" s="2"/>
      <c r="N49" s="2"/>
      <c r="O49" s="2"/>
      <c r="P49" s="118"/>
      <c r="Q49" s="2"/>
      <c r="R49" s="118"/>
    </row>
    <row r="50" spans="5:19" x14ac:dyDescent="0.3">
      <c r="I50" s="2"/>
      <c r="J50" s="118"/>
      <c r="K50" s="2"/>
      <c r="L50" s="118"/>
      <c r="M50" s="2"/>
      <c r="N50" s="2"/>
      <c r="O50" s="2"/>
      <c r="P50" s="118"/>
      <c r="Q50" s="2"/>
      <c r="R50" s="118"/>
    </row>
    <row r="51" spans="5:19" x14ac:dyDescent="0.3">
      <c r="I51" s="2"/>
      <c r="J51" s="120"/>
      <c r="K51" s="2"/>
      <c r="L51" s="120"/>
      <c r="M51" s="2"/>
      <c r="N51" s="2"/>
      <c r="O51" s="2"/>
      <c r="P51" s="120"/>
      <c r="Q51" s="2"/>
      <c r="R51" s="120"/>
    </row>
    <row r="52" spans="5:19" x14ac:dyDescent="0.3">
      <c r="I52" s="2"/>
      <c r="J52" s="120"/>
      <c r="K52" s="2"/>
      <c r="L52" s="120"/>
      <c r="M52" s="2"/>
      <c r="N52" s="2"/>
      <c r="O52" s="2"/>
      <c r="P52" s="120"/>
      <c r="Q52" s="2"/>
      <c r="R52" s="120"/>
    </row>
    <row r="53" spans="5:19" x14ac:dyDescent="0.3">
      <c r="E53" s="2"/>
      <c r="F53" s="119"/>
      <c r="G53" s="2"/>
      <c r="H53" s="2"/>
      <c r="I53" s="2"/>
      <c r="J53" s="119"/>
      <c r="K53" s="2"/>
      <c r="L53" s="119"/>
      <c r="M53" s="2"/>
      <c r="N53" s="2"/>
      <c r="O53" s="2"/>
      <c r="P53" s="119"/>
      <c r="Q53" s="2"/>
      <c r="R53" s="119"/>
    </row>
    <row r="54" spans="5:19" x14ac:dyDescent="0.3">
      <c r="E54" s="2"/>
      <c r="F54" s="116"/>
      <c r="G54" s="2"/>
      <c r="H54" s="2"/>
      <c r="I54" s="2"/>
      <c r="J54" s="116"/>
      <c r="K54" s="2"/>
      <c r="L54" s="116"/>
      <c r="M54" s="2"/>
      <c r="N54" s="2"/>
      <c r="O54" s="2"/>
      <c r="P54" s="116"/>
      <c r="Q54" s="2"/>
      <c r="R54" s="116"/>
    </row>
    <row r="55" spans="5:19" x14ac:dyDescent="0.3">
      <c r="E55" s="2"/>
      <c r="F55" s="120"/>
      <c r="G55" s="2"/>
      <c r="H55" s="2"/>
      <c r="I55" s="2"/>
      <c r="J55" s="120"/>
      <c r="K55" s="2"/>
      <c r="L55" s="120"/>
      <c r="M55" s="2"/>
      <c r="N55" s="2"/>
      <c r="O55" s="2"/>
      <c r="P55" s="120"/>
      <c r="Q55" s="2"/>
      <c r="R55" s="120"/>
    </row>
    <row r="56" spans="5:19" x14ac:dyDescent="0.3">
      <c r="E56" s="2"/>
      <c r="F56" s="120"/>
      <c r="G56" s="2"/>
      <c r="H56" s="2"/>
      <c r="I56" s="2"/>
      <c r="J56" s="120"/>
      <c r="K56" s="2"/>
      <c r="L56" s="120"/>
      <c r="M56" s="2"/>
      <c r="N56" s="2"/>
      <c r="O56" s="2"/>
      <c r="P56" s="120"/>
      <c r="Q56" s="2"/>
      <c r="R56" s="120"/>
    </row>
    <row r="57" spans="5:19" x14ac:dyDescent="0.3">
      <c r="E57" s="2"/>
      <c r="F57" s="116"/>
      <c r="G57" s="2"/>
      <c r="H57" s="2"/>
      <c r="I57" s="2"/>
      <c r="J57" s="116"/>
      <c r="K57" s="2"/>
      <c r="L57" s="116"/>
      <c r="M57" s="2"/>
      <c r="N57" s="2"/>
      <c r="O57" s="2"/>
      <c r="P57" s="116"/>
      <c r="Q57" s="2"/>
      <c r="R57" s="116"/>
    </row>
    <row r="58" spans="5:19" x14ac:dyDescent="0.3">
      <c r="E58" s="121"/>
      <c r="F58" s="117"/>
      <c r="G58" s="121"/>
      <c r="H58" s="2"/>
      <c r="I58" s="2"/>
      <c r="J58" s="117"/>
      <c r="K58" s="121"/>
      <c r="L58" s="117"/>
      <c r="M58" s="121"/>
      <c r="N58" s="2"/>
      <c r="O58" s="2"/>
      <c r="P58" s="117"/>
      <c r="Q58" s="121"/>
      <c r="R58" s="117"/>
      <c r="S58" s="121"/>
    </row>
    <row r="59" spans="5:19" x14ac:dyDescent="0.3"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5:19" x14ac:dyDescent="0.3">
      <c r="E60" s="2"/>
      <c r="F60" s="117"/>
      <c r="G60" s="2"/>
      <c r="H60" s="2"/>
      <c r="I60" s="2"/>
      <c r="J60" s="117"/>
      <c r="K60" s="2"/>
      <c r="L60" s="117"/>
      <c r="M60" s="2"/>
      <c r="N60" s="2"/>
      <c r="O60" s="2"/>
      <c r="P60" s="117"/>
      <c r="Q60" s="2"/>
      <c r="R60" s="117"/>
    </row>
    <row r="61" spans="5:19" x14ac:dyDescent="0.3">
      <c r="E61" s="2"/>
      <c r="F61" s="117"/>
      <c r="G61" s="2"/>
      <c r="H61" s="2"/>
      <c r="I61" s="2"/>
      <c r="J61" s="117"/>
      <c r="K61" s="2"/>
      <c r="L61" s="117"/>
      <c r="M61" s="2"/>
      <c r="N61" s="2"/>
      <c r="O61" s="2"/>
      <c r="P61" s="117"/>
      <c r="Q61" s="2"/>
      <c r="R61" s="117"/>
    </row>
    <row r="62" spans="5:19" x14ac:dyDescent="0.3"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5:19" x14ac:dyDescent="0.3">
      <c r="E63" s="122"/>
      <c r="F63" s="122"/>
      <c r="G63" s="122"/>
      <c r="H63" s="122"/>
      <c r="I63" s="122"/>
      <c r="J63" s="123"/>
      <c r="K63" s="122"/>
      <c r="L63" s="122"/>
      <c r="M63" s="122"/>
      <c r="N63" s="122"/>
      <c r="O63" s="122"/>
      <c r="P63" s="123"/>
      <c r="Q63" s="122"/>
      <c r="R63" s="122"/>
    </row>
    <row r="64" spans="5:19" x14ac:dyDescent="0.3"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24" x14ac:dyDescent="0.3">
      <c r="H65" s="2"/>
      <c r="N65" s="2"/>
    </row>
    <row r="66" spans="1:24" x14ac:dyDescent="0.3">
      <c r="A66" s="154"/>
    </row>
    <row r="67" spans="1:24" x14ac:dyDescent="0.3">
      <c r="A67" s="134" t="s">
        <v>102</v>
      </c>
      <c r="H67" s="2"/>
      <c r="N67" s="2"/>
    </row>
    <row r="68" spans="1:24" x14ac:dyDescent="0.3">
      <c r="A68" s="149" t="s">
        <v>98</v>
      </c>
      <c r="B68" s="155">
        <f>D10</f>
        <v>800</v>
      </c>
      <c r="C68" s="113" t="s">
        <v>99</v>
      </c>
      <c r="D68" s="156" t="s">
        <v>100</v>
      </c>
      <c r="F68" s="124"/>
      <c r="H68" s="2"/>
      <c r="J68" s="124"/>
      <c r="L68" s="124"/>
      <c r="N68" s="2"/>
      <c r="P68" s="124"/>
      <c r="R68" s="124"/>
    </row>
    <row r="69" spans="1:24" x14ac:dyDescent="0.3">
      <c r="A69" s="150" t="s">
        <v>101</v>
      </c>
      <c r="B69" s="157">
        <f>D69/C69</f>
        <v>3</v>
      </c>
      <c r="C69" s="158">
        <v>120</v>
      </c>
      <c r="D69" s="159">
        <v>360</v>
      </c>
      <c r="H69" s="2"/>
      <c r="N69" s="2"/>
    </row>
    <row r="70" spans="1:24" x14ac:dyDescent="0.3">
      <c r="A70" s="150" t="s">
        <v>102</v>
      </c>
      <c r="B70" s="152">
        <f>D10/D69*C69</f>
        <v>266.66666666666669</v>
      </c>
      <c r="F70" s="125"/>
      <c r="G70" s="1"/>
      <c r="H70" s="2"/>
      <c r="J70" s="125"/>
      <c r="L70" s="125"/>
      <c r="N70" s="2"/>
      <c r="P70" s="125"/>
      <c r="R70" s="125"/>
    </row>
    <row r="71" spans="1:24" x14ac:dyDescent="0.3">
      <c r="H71" s="2"/>
      <c r="N71" s="2"/>
    </row>
    <row r="73" spans="1:24" x14ac:dyDescent="0.3">
      <c r="A73" s="134" t="s">
        <v>114</v>
      </c>
      <c r="E73" s="121"/>
      <c r="J73" s="1"/>
      <c r="K73" s="121"/>
      <c r="P73" s="1"/>
      <c r="Q73" s="121"/>
    </row>
    <row r="74" spans="1:24" x14ac:dyDescent="0.3">
      <c r="A74" s="160" t="s">
        <v>103</v>
      </c>
      <c r="B74" s="161" t="e">
        <f>'Costi Fissi e variabili'!#REF!</f>
        <v>#REF!</v>
      </c>
      <c r="C74" s="113" t="s">
        <v>104</v>
      </c>
      <c r="D74" s="156" t="s">
        <v>100</v>
      </c>
    </row>
    <row r="75" spans="1:24" x14ac:dyDescent="0.3">
      <c r="A75" s="151" t="s">
        <v>105</v>
      </c>
      <c r="B75" s="162">
        <f>D75/C75</f>
        <v>5</v>
      </c>
      <c r="C75" s="158">
        <v>72</v>
      </c>
      <c r="D75" s="159">
        <v>360</v>
      </c>
      <c r="E75" s="11"/>
      <c r="F75" s="11"/>
      <c r="H75" s="11"/>
      <c r="I75" s="11"/>
      <c r="J75" s="11"/>
      <c r="K75" s="11"/>
      <c r="L75" s="11"/>
      <c r="N75" s="11"/>
      <c r="O75" s="11"/>
      <c r="P75" s="11"/>
      <c r="Q75" s="11"/>
      <c r="R75" s="11"/>
    </row>
    <row r="76" spans="1:24" x14ac:dyDescent="0.3">
      <c r="A76" s="151" t="s">
        <v>106</v>
      </c>
      <c r="B76" s="162" t="e">
        <f>B74/D75*C75</f>
        <v>#REF!</v>
      </c>
      <c r="C76" s="158"/>
      <c r="D76" s="159"/>
      <c r="F76" s="1"/>
      <c r="J76" s="125"/>
      <c r="L76" s="1"/>
      <c r="P76" s="125"/>
      <c r="R76" s="1"/>
      <c r="T76" s="1"/>
      <c r="V76" s="1">
        <f>R76+L76+F76</f>
        <v>0</v>
      </c>
      <c r="X76" s="1">
        <f>T76-V76</f>
        <v>0</v>
      </c>
    </row>
    <row r="77" spans="1:24" x14ac:dyDescent="0.3">
      <c r="F77" s="1"/>
      <c r="J77" s="1"/>
      <c r="L77" s="1"/>
      <c r="P77" s="1"/>
      <c r="R77" s="1"/>
      <c r="T77" s="1"/>
    </row>
    <row r="78" spans="1:24" x14ac:dyDescent="0.3">
      <c r="A78" s="134" t="s">
        <v>113</v>
      </c>
      <c r="B78" s="128"/>
      <c r="C78" s="129"/>
      <c r="F78" s="1"/>
      <c r="J78" s="125"/>
      <c r="L78" s="1"/>
      <c r="P78" s="125"/>
      <c r="R78" s="1"/>
      <c r="T78" s="1"/>
    </row>
    <row r="79" spans="1:24" x14ac:dyDescent="0.3">
      <c r="A79" s="149" t="s">
        <v>107</v>
      </c>
      <c r="B79" s="163">
        <v>0.08</v>
      </c>
      <c r="C79" s="164"/>
      <c r="F79" s="1"/>
      <c r="H79" s="1"/>
      <c r="J79" s="125"/>
      <c r="L79" s="125"/>
      <c r="P79" s="125"/>
      <c r="R79" s="1"/>
    </row>
    <row r="80" spans="1:24" x14ac:dyDescent="0.3">
      <c r="A80" s="150" t="s">
        <v>108</v>
      </c>
      <c r="B80" s="165">
        <v>0.06</v>
      </c>
      <c r="C80" s="166"/>
      <c r="J80" s="125"/>
      <c r="L80" s="1"/>
      <c r="P80" s="125"/>
    </row>
    <row r="81" spans="1:20" x14ac:dyDescent="0.3">
      <c r="A81" s="153" t="s">
        <v>109</v>
      </c>
      <c r="B81" s="167"/>
      <c r="C81" s="168"/>
      <c r="F81" s="1"/>
      <c r="J81" s="125"/>
      <c r="L81" s="1"/>
      <c r="P81" s="125"/>
      <c r="T81" s="1"/>
    </row>
    <row r="82" spans="1:20" x14ac:dyDescent="0.3">
      <c r="D82" s="125"/>
      <c r="J82" s="125"/>
      <c r="P82" s="125"/>
    </row>
    <row r="83" spans="1:20" x14ac:dyDescent="0.3">
      <c r="D83" s="125"/>
    </row>
    <row r="84" spans="1:20" x14ac:dyDescent="0.3">
      <c r="D84" s="125"/>
      <c r="J84" s="125"/>
      <c r="L84" s="1"/>
      <c r="P84" s="125"/>
    </row>
    <row r="85" spans="1:20" x14ac:dyDescent="0.3">
      <c r="D85" s="125"/>
      <c r="J85" s="125"/>
      <c r="P85" s="125"/>
    </row>
    <row r="87" spans="1:20" x14ac:dyDescent="0.3">
      <c r="D87" s="126"/>
      <c r="J87" s="126"/>
      <c r="P87" s="126"/>
    </row>
    <row r="88" spans="1:20" x14ac:dyDescent="0.3">
      <c r="D88" s="125"/>
      <c r="J88" s="125"/>
      <c r="P88" s="125"/>
    </row>
    <row r="89" spans="1:20" x14ac:dyDescent="0.3">
      <c r="D89" s="125"/>
      <c r="J89" s="125"/>
      <c r="P89" s="125"/>
    </row>
    <row r="90" spans="1:20" x14ac:dyDescent="0.3">
      <c r="D90" s="125"/>
      <c r="J90" s="125"/>
      <c r="P90" s="125"/>
    </row>
    <row r="91" spans="1:20" x14ac:dyDescent="0.3">
      <c r="D91" s="127"/>
      <c r="J91" s="127"/>
      <c r="P91" s="127"/>
    </row>
    <row r="94" spans="1:20" x14ac:dyDescent="0.3">
      <c r="D94" s="125"/>
      <c r="J94" s="125"/>
      <c r="P94" s="125"/>
    </row>
    <row r="96" spans="1:20" x14ac:dyDescent="0.3">
      <c r="D96" s="125"/>
      <c r="J96" s="125"/>
      <c r="P96" s="125"/>
    </row>
    <row r="98" spans="2:16" x14ac:dyDescent="0.3">
      <c r="D98" s="125"/>
      <c r="J98" s="125"/>
      <c r="P98" s="125"/>
    </row>
    <row r="99" spans="2:16" x14ac:dyDescent="0.3">
      <c r="D99" s="125"/>
      <c r="J99" s="125"/>
      <c r="P99" s="125"/>
    </row>
    <row r="101" spans="2:16" x14ac:dyDescent="0.3">
      <c r="D101" s="1"/>
      <c r="J101" s="1"/>
      <c r="P101" s="1"/>
    </row>
    <row r="103" spans="2:16" x14ac:dyDescent="0.3">
      <c r="D103" s="1"/>
      <c r="J103" s="1"/>
      <c r="P103" s="1"/>
    </row>
    <row r="105" spans="2:16" x14ac:dyDescent="0.3">
      <c r="B105" s="4"/>
      <c r="D105" s="1"/>
      <c r="H105" s="4"/>
      <c r="J105" s="1"/>
      <c r="N105" s="4"/>
      <c r="P105" s="1"/>
    </row>
  </sheetData>
  <mergeCells count="4">
    <mergeCell ref="C2:D2"/>
    <mergeCell ref="E2:F2"/>
    <mergeCell ref="G2:H2"/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8"/>
  <sheetViews>
    <sheetView showGridLines="0" workbookViewId="0">
      <selection activeCell="F26" sqref="F26"/>
    </sheetView>
  </sheetViews>
  <sheetFormatPr defaultRowHeight="14.4" x14ac:dyDescent="0.3"/>
  <cols>
    <col min="2" max="2" width="21.109375" bestFit="1" customWidth="1"/>
    <col min="3" max="3" width="13.5546875" customWidth="1"/>
    <col min="4" max="4" width="11.33203125" customWidth="1"/>
    <col min="5" max="5" width="15.109375" customWidth="1"/>
    <col min="6" max="6" width="6.88671875" bestFit="1" customWidth="1"/>
  </cols>
  <sheetData>
    <row r="1" spans="2:8" ht="15" thickBot="1" x14ac:dyDescent="0.35"/>
    <row r="2" spans="2:8" x14ac:dyDescent="0.3">
      <c r="B2" s="169" t="s">
        <v>3</v>
      </c>
      <c r="C2" s="170" t="s">
        <v>119</v>
      </c>
      <c r="D2" s="171" t="s">
        <v>120</v>
      </c>
      <c r="E2" s="172" t="s">
        <v>121</v>
      </c>
    </row>
    <row r="3" spans="2:8" x14ac:dyDescent="0.3">
      <c r="B3" s="173" t="s">
        <v>122</v>
      </c>
      <c r="C3" s="221">
        <v>4500</v>
      </c>
      <c r="D3" s="222">
        <v>5000</v>
      </c>
      <c r="E3" s="223">
        <v>6000</v>
      </c>
    </row>
    <row r="4" spans="2:8" x14ac:dyDescent="0.3">
      <c r="B4" s="173" t="s">
        <v>123</v>
      </c>
      <c r="C4" s="221">
        <v>10000</v>
      </c>
      <c r="D4" s="222">
        <f>C4</f>
        <v>10000</v>
      </c>
      <c r="E4" s="223">
        <f>D4</f>
        <v>10000</v>
      </c>
    </row>
    <row r="5" spans="2:8" x14ac:dyDescent="0.3">
      <c r="B5" s="177" t="s">
        <v>124</v>
      </c>
      <c r="C5" s="224">
        <v>9000</v>
      </c>
      <c r="D5" s="225">
        <v>13000</v>
      </c>
      <c r="E5" s="226">
        <v>15000</v>
      </c>
    </row>
    <row r="6" spans="2:8" x14ac:dyDescent="0.3">
      <c r="B6" s="177" t="s">
        <v>125</v>
      </c>
      <c r="C6" s="224">
        <v>5000</v>
      </c>
      <c r="D6" s="225">
        <v>10000</v>
      </c>
      <c r="E6" s="226">
        <v>20000</v>
      </c>
    </row>
    <row r="7" spans="2:8" x14ac:dyDescent="0.3">
      <c r="B7" s="177" t="s">
        <v>126</v>
      </c>
      <c r="C7" s="224">
        <v>500</v>
      </c>
      <c r="D7" s="225">
        <v>500</v>
      </c>
      <c r="E7" s="226">
        <v>1000</v>
      </c>
    </row>
    <row r="8" spans="2:8" x14ac:dyDescent="0.3">
      <c r="B8" s="177" t="s">
        <v>127</v>
      </c>
      <c r="C8" s="224">
        <v>5000</v>
      </c>
      <c r="D8" s="225">
        <v>6000</v>
      </c>
      <c r="E8" s="226">
        <v>6000</v>
      </c>
    </row>
    <row r="9" spans="2:8" ht="15" thickBot="1" x14ac:dyDescent="0.35">
      <c r="B9" s="181" t="s">
        <v>0</v>
      </c>
      <c r="C9" s="182">
        <f>SUM(C3:C8)</f>
        <v>34000</v>
      </c>
      <c r="D9" s="183">
        <f>SUM(D3:D8)</f>
        <v>44500</v>
      </c>
      <c r="E9" s="184">
        <f>SUM(E3:E8)</f>
        <v>58000</v>
      </c>
    </row>
    <row r="13" spans="2:8" x14ac:dyDescent="0.3">
      <c r="B13" s="185"/>
      <c r="F13" s="261"/>
      <c r="G13" s="261"/>
      <c r="H13" s="261"/>
    </row>
    <row r="14" spans="2:8" s="195" customFormat="1" ht="27" x14ac:dyDescent="0.3">
      <c r="B14" s="193" t="s">
        <v>2</v>
      </c>
      <c r="C14" s="194" t="s">
        <v>91</v>
      </c>
      <c r="D14" s="194" t="s">
        <v>92</v>
      </c>
      <c r="E14" s="194" t="s">
        <v>93</v>
      </c>
      <c r="F14" s="196" t="s">
        <v>119</v>
      </c>
      <c r="G14" s="196" t="s">
        <v>120</v>
      </c>
      <c r="H14" s="197" t="s">
        <v>121</v>
      </c>
    </row>
    <row r="15" spans="2:8" x14ac:dyDescent="0.3">
      <c r="B15" s="154" t="s">
        <v>93</v>
      </c>
      <c r="C15" s="187"/>
      <c r="D15" s="188"/>
      <c r="E15" s="189"/>
      <c r="F15" s="174"/>
      <c r="G15" s="175"/>
      <c r="H15" s="176"/>
    </row>
    <row r="16" spans="2:8" x14ac:dyDescent="0.3">
      <c r="B16" s="154" t="s">
        <v>94</v>
      </c>
      <c r="C16" s="227">
        <v>0.5</v>
      </c>
      <c r="D16" s="228">
        <v>10</v>
      </c>
      <c r="E16" s="229">
        <f>C16*D16</f>
        <v>5</v>
      </c>
      <c r="F16" s="178">
        <f>C16*D16*F18</f>
        <v>550</v>
      </c>
      <c r="G16" s="179">
        <f>C16*D16*G18</f>
        <v>850</v>
      </c>
      <c r="H16" s="180">
        <f>C16*D16*H18</f>
        <v>1150</v>
      </c>
    </row>
    <row r="17" spans="2:8" x14ac:dyDescent="0.3">
      <c r="B17" s="154" t="s">
        <v>95</v>
      </c>
      <c r="C17" s="227">
        <v>6</v>
      </c>
      <c r="D17" s="228">
        <v>5</v>
      </c>
      <c r="E17" s="229">
        <f>C17*D17</f>
        <v>30</v>
      </c>
      <c r="F17" s="178">
        <f>C17*D17*F18</f>
        <v>3300</v>
      </c>
      <c r="G17" s="179">
        <f>C17*D17*G18</f>
        <v>5100</v>
      </c>
      <c r="H17" s="180">
        <f>C17*D17*H18</f>
        <v>6900</v>
      </c>
    </row>
    <row r="18" spans="2:8" x14ac:dyDescent="0.3">
      <c r="B18" s="186" t="s">
        <v>96</v>
      </c>
      <c r="C18" s="190"/>
      <c r="D18" s="191"/>
      <c r="E18" s="192"/>
      <c r="F18" s="178">
        <f>'Ricavi e investimenti'!C10</f>
        <v>110</v>
      </c>
      <c r="G18" s="179">
        <f>'Ricavi e investimenti'!E10</f>
        <v>170</v>
      </c>
      <c r="H18" s="180">
        <f>'Ricavi e investimenti'!G10</f>
        <v>230</v>
      </c>
    </row>
  </sheetData>
  <mergeCells count="1">
    <mergeCell ref="F13:H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18"/>
  <sheetViews>
    <sheetView showGridLines="0" workbookViewId="0">
      <selection activeCell="D21" sqref="D21"/>
    </sheetView>
  </sheetViews>
  <sheetFormatPr defaultRowHeight="14.4" x14ac:dyDescent="0.3"/>
  <cols>
    <col min="2" max="2" width="33.33203125" bestFit="1" customWidth="1"/>
    <col min="4" max="4" width="12.6640625" customWidth="1"/>
    <col min="5" max="6" width="9.44140625" bestFit="1" customWidth="1"/>
  </cols>
  <sheetData>
    <row r="2" spans="2:7" x14ac:dyDescent="0.3">
      <c r="B2" s="198" t="s">
        <v>128</v>
      </c>
      <c r="C2" s="199" t="s">
        <v>129</v>
      </c>
      <c r="D2" s="199"/>
      <c r="E2" s="200" t="s">
        <v>116</v>
      </c>
      <c r="F2" s="200" t="s">
        <v>115</v>
      </c>
      <c r="G2" s="201" t="s">
        <v>81</v>
      </c>
    </row>
    <row r="3" spans="2:7" x14ac:dyDescent="0.3">
      <c r="B3" s="202" t="s">
        <v>130</v>
      </c>
      <c r="C3" s="203" t="s">
        <v>131</v>
      </c>
      <c r="D3" s="203"/>
      <c r="E3" s="219">
        <v>1</v>
      </c>
      <c r="F3" s="219">
        <v>1</v>
      </c>
      <c r="G3" s="220">
        <v>1</v>
      </c>
    </row>
    <row r="4" spans="2:7" x14ac:dyDescent="0.3">
      <c r="B4" s="202" t="s">
        <v>138</v>
      </c>
      <c r="C4" s="203" t="s">
        <v>131</v>
      </c>
      <c r="D4" s="203"/>
      <c r="E4" s="219">
        <v>0</v>
      </c>
      <c r="F4" s="219">
        <v>1</v>
      </c>
      <c r="G4" s="220">
        <v>2</v>
      </c>
    </row>
    <row r="5" spans="2:7" x14ac:dyDescent="0.3">
      <c r="B5" s="202" t="s">
        <v>132</v>
      </c>
      <c r="C5" s="203" t="s">
        <v>139</v>
      </c>
      <c r="D5" s="203"/>
      <c r="E5" s="219">
        <v>1</v>
      </c>
      <c r="F5" s="219">
        <v>2</v>
      </c>
      <c r="G5" s="220">
        <v>3</v>
      </c>
    </row>
    <row r="6" spans="2:7" x14ac:dyDescent="0.3">
      <c r="B6" s="202" t="s">
        <v>133</v>
      </c>
      <c r="C6" s="203" t="s">
        <v>131</v>
      </c>
      <c r="D6" s="203"/>
      <c r="E6" s="219">
        <v>1</v>
      </c>
      <c r="F6" s="219">
        <v>2</v>
      </c>
      <c r="G6" s="220">
        <v>3</v>
      </c>
    </row>
    <row r="7" spans="2:7" x14ac:dyDescent="0.3">
      <c r="B7" s="202" t="s">
        <v>134</v>
      </c>
      <c r="C7" s="203" t="s">
        <v>139</v>
      </c>
      <c r="D7" s="203"/>
      <c r="E7" s="219">
        <v>1</v>
      </c>
      <c r="F7" s="219">
        <v>1</v>
      </c>
      <c r="G7" s="220">
        <v>1</v>
      </c>
    </row>
    <row r="8" spans="2:7" x14ac:dyDescent="0.3">
      <c r="B8" s="204" t="s">
        <v>0</v>
      </c>
      <c r="C8" s="205"/>
      <c r="D8" s="205"/>
      <c r="E8" s="205">
        <f>SUM(E3:E7)</f>
        <v>4</v>
      </c>
      <c r="F8" s="205">
        <f>SUM(F3:F7)</f>
        <v>7</v>
      </c>
      <c r="G8" s="206">
        <f>SUM(G3:G7)</f>
        <v>10</v>
      </c>
    </row>
    <row r="12" spans="2:7" x14ac:dyDescent="0.3">
      <c r="B12" s="207" t="s">
        <v>135</v>
      </c>
      <c r="C12" s="208"/>
      <c r="D12" s="208" t="s">
        <v>136</v>
      </c>
      <c r="E12" s="209" t="s">
        <v>116</v>
      </c>
      <c r="F12" s="209" t="s">
        <v>115</v>
      </c>
      <c r="G12" s="210" t="s">
        <v>81</v>
      </c>
    </row>
    <row r="13" spans="2:7" x14ac:dyDescent="0.3">
      <c r="B13" s="211" t="str">
        <f t="shared" ref="B13:C17" si="0">B3</f>
        <v>Area Gestionale</v>
      </c>
      <c r="C13" s="212" t="str">
        <f t="shared" si="0"/>
        <v>senior</v>
      </c>
      <c r="D13" s="218">
        <v>35000</v>
      </c>
      <c r="E13" s="212">
        <f>E3*D13</f>
        <v>35000</v>
      </c>
      <c r="F13" s="212">
        <f>D13*F3</f>
        <v>35000</v>
      </c>
      <c r="G13" s="212">
        <f>D13*G3</f>
        <v>35000</v>
      </c>
    </row>
    <row r="14" spans="2:7" x14ac:dyDescent="0.3">
      <c r="B14" s="211" t="str">
        <f t="shared" si="0"/>
        <v>Area Tecnica - Responsabile</v>
      </c>
      <c r="C14" s="212" t="str">
        <f t="shared" si="0"/>
        <v>senior</v>
      </c>
      <c r="D14" s="218">
        <v>35000</v>
      </c>
      <c r="E14" s="212">
        <f>E4*D14</f>
        <v>0</v>
      </c>
      <c r="F14" s="212">
        <f>D14*F4</f>
        <v>35000</v>
      </c>
      <c r="G14" s="212">
        <f>D14*G4</f>
        <v>70000</v>
      </c>
    </row>
    <row r="15" spans="2:7" x14ac:dyDescent="0.3">
      <c r="B15" s="211" t="str">
        <f t="shared" si="0"/>
        <v xml:space="preserve">Area Tecnica - Laboratorio </v>
      </c>
      <c r="C15" s="212" t="str">
        <f t="shared" si="0"/>
        <v>junior</v>
      </c>
      <c r="D15" s="218">
        <v>30000</v>
      </c>
      <c r="E15" s="212">
        <f>E5*D15</f>
        <v>30000</v>
      </c>
      <c r="F15" s="212">
        <f>D15*F5</f>
        <v>60000</v>
      </c>
      <c r="G15" s="212">
        <f>D15*G5</f>
        <v>90000</v>
      </c>
    </row>
    <row r="16" spans="2:7" x14ac:dyDescent="0.3">
      <c r="B16" s="211" t="str">
        <f t="shared" si="0"/>
        <v>Area Commerciale</v>
      </c>
      <c r="C16" s="212" t="str">
        <f t="shared" si="0"/>
        <v>senior</v>
      </c>
      <c r="D16" s="218">
        <v>35000</v>
      </c>
      <c r="E16" s="212">
        <f>E6*D16</f>
        <v>35000</v>
      </c>
      <c r="F16" s="212">
        <f>D16*F6</f>
        <v>70000</v>
      </c>
      <c r="G16" s="212">
        <f>D16*G6</f>
        <v>105000</v>
      </c>
    </row>
    <row r="17" spans="2:7" x14ac:dyDescent="0.3">
      <c r="B17" s="211" t="str">
        <f t="shared" si="0"/>
        <v>Amministrazione</v>
      </c>
      <c r="C17" s="212" t="str">
        <f t="shared" si="0"/>
        <v>junior</v>
      </c>
      <c r="D17" s="218">
        <v>33000</v>
      </c>
      <c r="E17" s="212">
        <f>E7*D17</f>
        <v>33000</v>
      </c>
      <c r="F17" s="212">
        <f>D17*F7</f>
        <v>33000</v>
      </c>
      <c r="G17" s="212">
        <f>D17*G7</f>
        <v>33000</v>
      </c>
    </row>
    <row r="18" spans="2:7" x14ac:dyDescent="0.3">
      <c r="B18" s="213" t="s">
        <v>137</v>
      </c>
      <c r="C18" s="214"/>
      <c r="D18" s="215">
        <f>SUM(D13:D17)</f>
        <v>168000</v>
      </c>
      <c r="E18" s="215">
        <f>SUM(E13:E17)</f>
        <v>133000</v>
      </c>
      <c r="F18" s="215">
        <f>SUM(F13:F17)</f>
        <v>233000</v>
      </c>
      <c r="G18" s="216">
        <f>SUM(G13:G17)</f>
        <v>333000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H41"/>
  <sheetViews>
    <sheetView showGridLines="0" tabSelected="1" topLeftCell="A4" workbookViewId="0">
      <selection activeCell="J14" sqref="J14"/>
    </sheetView>
  </sheetViews>
  <sheetFormatPr defaultRowHeight="14.4" x14ac:dyDescent="0.3"/>
  <cols>
    <col min="2" max="2" width="33.44140625" bestFit="1" customWidth="1"/>
    <col min="3" max="3" width="14.6640625" customWidth="1"/>
    <col min="4" max="4" width="8.109375" bestFit="1" customWidth="1"/>
    <col min="5" max="5" width="14.6640625" customWidth="1"/>
    <col min="6" max="6" width="8.109375" bestFit="1" customWidth="1"/>
    <col min="7" max="7" width="15.6640625" bestFit="1" customWidth="1"/>
    <col min="8" max="8" width="8.109375" bestFit="1" customWidth="1"/>
  </cols>
  <sheetData>
    <row r="2" spans="2:8" x14ac:dyDescent="0.3">
      <c r="C2" s="262" t="s">
        <v>5</v>
      </c>
      <c r="D2" s="262"/>
      <c r="E2" s="262" t="s">
        <v>6</v>
      </c>
      <c r="F2" s="262"/>
      <c r="G2" s="262" t="s">
        <v>7</v>
      </c>
      <c r="H2" s="262"/>
    </row>
    <row r="3" spans="2:8" x14ac:dyDescent="0.3">
      <c r="B3" s="6" t="s">
        <v>4</v>
      </c>
      <c r="C3" s="6"/>
      <c r="D3" s="6"/>
      <c r="E3" s="6"/>
      <c r="F3" s="6"/>
      <c r="G3" s="6"/>
      <c r="H3" s="6"/>
    </row>
    <row r="4" spans="2:8" ht="9" customHeight="1" x14ac:dyDescent="0.3">
      <c r="B4" s="11"/>
      <c r="C4" s="11"/>
      <c r="D4" s="11"/>
      <c r="E4" s="11"/>
      <c r="F4" s="11"/>
      <c r="G4" s="11"/>
      <c r="H4" s="11"/>
    </row>
    <row r="5" spans="2:8" x14ac:dyDescent="0.3">
      <c r="B5" t="str">
        <f>'Ricavi e investimenti'!A4</f>
        <v>A</v>
      </c>
      <c r="C5" s="1">
        <f>'Ricavi e investimenti'!D4</f>
        <v>300</v>
      </c>
      <c r="D5" s="3">
        <f>C5/C$10</f>
        <v>0.375</v>
      </c>
      <c r="E5" s="1">
        <f>'Ricavi e investimenti'!F4</f>
        <v>600</v>
      </c>
      <c r="F5" s="3">
        <f>E5/E$10</f>
        <v>0.44444444444444442</v>
      </c>
      <c r="G5" s="1">
        <f>'Ricavi e investimenti'!H4</f>
        <v>900</v>
      </c>
      <c r="H5" s="3">
        <f>G5/G$10</f>
        <v>0.47368421052631576</v>
      </c>
    </row>
    <row r="6" spans="2:8" x14ac:dyDescent="0.3">
      <c r="B6" t="str">
        <f>'Ricavi e investimenti'!A5</f>
        <v>B</v>
      </c>
      <c r="C6" s="1">
        <f>'Ricavi e investimenti'!D5</f>
        <v>500</v>
      </c>
      <c r="D6" s="3">
        <f>C6/C$10</f>
        <v>0.625</v>
      </c>
      <c r="E6" s="1">
        <f>'Ricavi e investimenti'!F5</f>
        <v>750</v>
      </c>
      <c r="F6" s="3">
        <f>E6/E$10</f>
        <v>0.55555555555555558</v>
      </c>
      <c r="G6" s="1">
        <f>'Ricavi e investimenti'!H5</f>
        <v>1000</v>
      </c>
      <c r="H6" s="3">
        <f>G6/G$10</f>
        <v>0.52631578947368418</v>
      </c>
    </row>
    <row r="7" spans="2:8" x14ac:dyDescent="0.3">
      <c r="B7" t="str">
        <f>'Ricavi e investimenti'!A6</f>
        <v>C</v>
      </c>
      <c r="C7" s="1">
        <f>'Ricavi e investimenti'!D6</f>
        <v>0</v>
      </c>
      <c r="D7" s="3">
        <f>C7/C$10</f>
        <v>0</v>
      </c>
      <c r="E7" s="1">
        <f>'Ricavi e investimenti'!F6</f>
        <v>0</v>
      </c>
      <c r="F7" s="3">
        <f>E7/E$10</f>
        <v>0</v>
      </c>
      <c r="G7" s="1">
        <f>'Ricavi e investimenti'!H6</f>
        <v>0</v>
      </c>
      <c r="H7" s="3">
        <f>G7/G$10</f>
        <v>0</v>
      </c>
    </row>
    <row r="8" spans="2:8" ht="15" thickBot="1" x14ac:dyDescent="0.35">
      <c r="B8" t="str">
        <f>'Ricavi e investimenti'!A7</f>
        <v>D</v>
      </c>
      <c r="C8" s="1">
        <f>'Ricavi e investimenti'!D7</f>
        <v>0</v>
      </c>
      <c r="D8" s="7">
        <f>C8/C$10</f>
        <v>0</v>
      </c>
      <c r="E8" s="1">
        <f>'Ricavi e investimenti'!F7</f>
        <v>0</v>
      </c>
      <c r="F8" s="7">
        <f>E8/E$10</f>
        <v>0</v>
      </c>
      <c r="G8" s="1">
        <f>'Ricavi e investimenti'!H7</f>
        <v>0</v>
      </c>
      <c r="H8" s="7">
        <f>G8/G$10</f>
        <v>0</v>
      </c>
    </row>
    <row r="9" spans="2:8" ht="9" customHeight="1" thickTop="1" x14ac:dyDescent="0.3">
      <c r="D9" s="8"/>
      <c r="F9" s="8"/>
      <c r="H9" s="8"/>
    </row>
    <row r="10" spans="2:8" x14ac:dyDescent="0.3">
      <c r="B10" s="4" t="s">
        <v>1</v>
      </c>
      <c r="C10" s="9">
        <f>SUM(C5:C9)</f>
        <v>800</v>
      </c>
      <c r="D10" s="10">
        <f>C10/C$10</f>
        <v>1</v>
      </c>
      <c r="E10" s="9">
        <f>SUM(E5:E9)</f>
        <v>1350</v>
      </c>
      <c r="F10" s="10">
        <f>E10/E$10</f>
        <v>1</v>
      </c>
      <c r="G10" s="9">
        <f>SUM(G5:G9)</f>
        <v>1900</v>
      </c>
      <c r="H10" s="10">
        <f>G10/G$10</f>
        <v>1</v>
      </c>
    </row>
    <row r="12" spans="2:8" x14ac:dyDescent="0.3">
      <c r="B12" s="6" t="s">
        <v>2</v>
      </c>
      <c r="C12" s="6"/>
      <c r="D12" s="6"/>
      <c r="E12" s="6"/>
      <c r="F12" s="6"/>
      <c r="G12" s="6"/>
      <c r="H12" s="6"/>
    </row>
    <row r="13" spans="2:8" ht="9" customHeight="1" x14ac:dyDescent="0.3">
      <c r="B13" s="11"/>
      <c r="C13" s="11"/>
      <c r="D13" s="11"/>
      <c r="E13" s="11"/>
      <c r="F13" s="11"/>
      <c r="G13" s="11"/>
      <c r="H13" s="11"/>
    </row>
    <row r="14" spans="2:8" x14ac:dyDescent="0.3">
      <c r="B14" t="str">
        <f>'Costi Fissi e variabili'!B16</f>
        <v>Materie dirette</v>
      </c>
      <c r="C14" s="1">
        <f>'Costi Fissi e variabili'!E16</f>
        <v>5</v>
      </c>
      <c r="D14" s="3">
        <f>C14/C$10</f>
        <v>6.2500000000000003E-3</v>
      </c>
      <c r="E14" s="1"/>
      <c r="F14" s="3">
        <f>E14/E$10</f>
        <v>0</v>
      </c>
      <c r="G14" s="1"/>
      <c r="H14" s="3">
        <f>G14/G$10</f>
        <v>0</v>
      </c>
    </row>
    <row r="15" spans="2:8" x14ac:dyDescent="0.3">
      <c r="B15" t="str">
        <f>'Costi Fissi e variabili'!B17</f>
        <v>Manodopera diretta</v>
      </c>
      <c r="C15" s="1">
        <f>'Costi Fissi e variabili'!E17</f>
        <v>30</v>
      </c>
      <c r="D15" s="3">
        <f>C15/C$10</f>
        <v>3.7499999999999999E-2</v>
      </c>
      <c r="E15" s="1"/>
      <c r="F15" s="3">
        <f>E15/E$10</f>
        <v>0</v>
      </c>
      <c r="G15" s="1"/>
      <c r="H15" s="3">
        <f>G15/G$10</f>
        <v>0</v>
      </c>
    </row>
    <row r="16" spans="2:8" x14ac:dyDescent="0.3">
      <c r="B16" t="s">
        <v>118</v>
      </c>
      <c r="C16" s="1"/>
      <c r="D16" s="12">
        <f>C16/C$10</f>
        <v>0</v>
      </c>
      <c r="E16" s="1"/>
      <c r="F16" s="12">
        <f>E16/E$10</f>
        <v>0</v>
      </c>
      <c r="G16" s="1"/>
      <c r="H16" s="12">
        <f>G16/G$10</f>
        <v>0</v>
      </c>
    </row>
    <row r="17" spans="2:8" ht="15" thickBot="1" x14ac:dyDescent="0.35">
      <c r="B17" s="15"/>
      <c r="C17" s="5"/>
      <c r="D17" s="7">
        <f>C17/C$10</f>
        <v>0</v>
      </c>
      <c r="E17" s="5"/>
      <c r="F17" s="7">
        <f>E17/E$10</f>
        <v>0</v>
      </c>
      <c r="G17" s="5"/>
      <c r="H17" s="7">
        <f>G17/G$10</f>
        <v>0</v>
      </c>
    </row>
    <row r="18" spans="2:8" ht="9" customHeight="1" thickTop="1" x14ac:dyDescent="0.3">
      <c r="D18" s="8"/>
      <c r="F18" s="8"/>
      <c r="H18" s="8"/>
    </row>
    <row r="19" spans="2:8" x14ac:dyDescent="0.3">
      <c r="B19" s="4" t="s">
        <v>8</v>
      </c>
      <c r="C19" s="9">
        <f>SUM(C14:C17)</f>
        <v>35</v>
      </c>
      <c r="D19" s="10">
        <f>C19/C$10</f>
        <v>4.3749999999999997E-2</v>
      </c>
      <c r="E19" s="9">
        <f>SUM(E14:E17)</f>
        <v>0</v>
      </c>
      <c r="F19" s="10">
        <f>E19/E$10</f>
        <v>0</v>
      </c>
      <c r="G19" s="9">
        <f>SUM(G14:G17)</f>
        <v>0</v>
      </c>
      <c r="H19" s="10">
        <f>G19/G$10</f>
        <v>0</v>
      </c>
    </row>
    <row r="21" spans="2:8" x14ac:dyDescent="0.3">
      <c r="B21" s="6" t="s">
        <v>3</v>
      </c>
      <c r="C21" s="6"/>
      <c r="D21" s="6"/>
      <c r="E21" s="6"/>
      <c r="F21" s="6"/>
      <c r="G21" s="6"/>
      <c r="H21" s="6"/>
    </row>
    <row r="22" spans="2:8" x14ac:dyDescent="0.3">
      <c r="B22" s="11"/>
      <c r="C22" s="11"/>
      <c r="D22" s="11"/>
      <c r="E22" s="11"/>
      <c r="F22" s="11"/>
      <c r="G22" s="11"/>
      <c r="H22" s="11"/>
    </row>
    <row r="23" spans="2:8" x14ac:dyDescent="0.3">
      <c r="B23" t="str">
        <f>'Costi Fissi e variabili'!B3</f>
        <v>Spese generali e utilities</v>
      </c>
      <c r="C23" s="1">
        <f>'Costi Fissi e variabili'!C3</f>
        <v>4500</v>
      </c>
      <c r="D23" s="12">
        <f>C23/C$10</f>
        <v>5.625</v>
      </c>
      <c r="E23" s="1">
        <f>'Costi Fissi e variabili'!D3</f>
        <v>5000</v>
      </c>
      <c r="F23" s="12">
        <f>E23/E$10</f>
        <v>3.7037037037037037</v>
      </c>
      <c r="G23" s="1">
        <f>'Costi Fissi e variabili'!E3</f>
        <v>6000</v>
      </c>
      <c r="H23" s="12">
        <f>G23/G$10</f>
        <v>3.1578947368421053</v>
      </c>
    </row>
    <row r="24" spans="2:8" x14ac:dyDescent="0.3">
      <c r="B24" t="str">
        <f>'Costi Fissi e variabili'!B4</f>
        <v>Affitti</v>
      </c>
      <c r="C24" s="1">
        <f>'Costi Fissi e variabili'!C4</f>
        <v>10000</v>
      </c>
      <c r="D24" s="12">
        <f>C24/C$10</f>
        <v>12.5</v>
      </c>
      <c r="E24" s="1">
        <f>'Costi Fissi e variabili'!D4</f>
        <v>10000</v>
      </c>
      <c r="F24" s="12">
        <f>E24/E$10</f>
        <v>7.4074074074074074</v>
      </c>
      <c r="G24" s="1">
        <f>'Costi Fissi e variabili'!E4</f>
        <v>10000</v>
      </c>
      <c r="H24" s="12">
        <f>G24/G$10</f>
        <v>5.2631578947368425</v>
      </c>
    </row>
    <row r="25" spans="2:8" x14ac:dyDescent="0.3">
      <c r="B25" t="str">
        <f>'Costi Fissi e variabili'!B5</f>
        <v>Consulenze</v>
      </c>
      <c r="C25" s="1">
        <f>'Costi Fissi e variabili'!C5</f>
        <v>9000</v>
      </c>
      <c r="D25" s="12">
        <f>C25/C$10</f>
        <v>11.25</v>
      </c>
      <c r="E25" s="1">
        <f>'Costi Fissi e variabili'!D5</f>
        <v>13000</v>
      </c>
      <c r="F25" s="12">
        <f>E25/E$10</f>
        <v>9.6296296296296298</v>
      </c>
      <c r="G25" s="1">
        <f>'Costi Fissi e variabili'!E5</f>
        <v>15000</v>
      </c>
      <c r="H25" s="12">
        <f>G25/G$10</f>
        <v>7.8947368421052628</v>
      </c>
    </row>
    <row r="26" spans="2:8" x14ac:dyDescent="0.3">
      <c r="B26" t="str">
        <f>'Costi Fissi e variabili'!B6</f>
        <v>Spese di comunicazione</v>
      </c>
      <c r="C26" s="1">
        <f>'Costi Fissi e variabili'!C6</f>
        <v>5000</v>
      </c>
      <c r="D26" s="12"/>
      <c r="E26" s="1">
        <f>'Costi Fissi e variabili'!D6</f>
        <v>10000</v>
      </c>
      <c r="F26" s="12"/>
      <c r="G26" s="1">
        <f>'Costi Fissi e variabili'!E6</f>
        <v>20000</v>
      </c>
      <c r="H26" s="12"/>
    </row>
    <row r="27" spans="2:8" x14ac:dyDescent="0.3">
      <c r="B27" t="str">
        <f>'Costi Fissi e variabili'!B7</f>
        <v>Manutenzione sito web</v>
      </c>
      <c r="C27" s="1">
        <f>'Costi Fissi e variabili'!C7</f>
        <v>500</v>
      </c>
      <c r="D27" s="12"/>
      <c r="E27" s="1">
        <f>'Costi Fissi e variabili'!D7</f>
        <v>500</v>
      </c>
      <c r="F27" s="12"/>
      <c r="G27" s="1">
        <f>'Costi Fissi e variabili'!E7</f>
        <v>1000</v>
      </c>
      <c r="H27" s="12"/>
    </row>
    <row r="28" spans="2:8" x14ac:dyDescent="0.3">
      <c r="B28" t="str">
        <f>'Costi Fissi e variabili'!B8</f>
        <v>Spese per trasferte</v>
      </c>
      <c r="C28" s="1">
        <f>'Costi Fissi e variabili'!C8</f>
        <v>5000</v>
      </c>
      <c r="D28" s="12"/>
      <c r="E28" s="1">
        <f>'Costi Fissi e variabili'!D8</f>
        <v>6000</v>
      </c>
      <c r="F28" s="12"/>
      <c r="G28" s="1">
        <f>'Costi Fissi e variabili'!E8</f>
        <v>6000</v>
      </c>
      <c r="H28" s="12"/>
    </row>
    <row r="29" spans="2:8" ht="15" thickBot="1" x14ac:dyDescent="0.35">
      <c r="B29" s="217" t="s">
        <v>97</v>
      </c>
      <c r="C29" s="13">
        <f>'Costi del personale'!E18</f>
        <v>133000</v>
      </c>
      <c r="D29" s="14">
        <f>C29/C$10</f>
        <v>166.25</v>
      </c>
      <c r="E29" s="13">
        <f>'Costi del personale'!F18</f>
        <v>233000</v>
      </c>
      <c r="F29" s="14">
        <f>E29/E$10</f>
        <v>172.59259259259258</v>
      </c>
      <c r="G29" s="13">
        <f>'Costi del personale'!G18</f>
        <v>333000</v>
      </c>
      <c r="H29" s="14">
        <f>G29/G$10</f>
        <v>175.26315789473685</v>
      </c>
    </row>
    <row r="30" spans="2:8" ht="23.4" customHeight="1" thickBot="1" x14ac:dyDescent="0.35">
      <c r="B30" s="239" t="s">
        <v>11</v>
      </c>
      <c r="C30" s="241">
        <f>'Ricavi e investimenti'!C39</f>
        <v>5750</v>
      </c>
      <c r="D30" s="240"/>
      <c r="E30" s="241">
        <f>'Ricavi e investimenti'!D39</f>
        <v>8000</v>
      </c>
      <c r="F30" s="240"/>
      <c r="G30" s="241">
        <f>'Ricavi e investimenti'!E39</f>
        <v>11250</v>
      </c>
      <c r="H30" s="240"/>
    </row>
    <row r="31" spans="2:8" x14ac:dyDescent="0.3">
      <c r="B31" s="4" t="s">
        <v>9</v>
      </c>
      <c r="C31" s="9">
        <f>SUM(C23:C29)</f>
        <v>167000</v>
      </c>
      <c r="D31" s="10">
        <f>C31/C$10</f>
        <v>208.75</v>
      </c>
      <c r="E31" s="9">
        <f>SUM(E23:E29)</f>
        <v>277500</v>
      </c>
      <c r="F31" s="10">
        <f>E31/E$10</f>
        <v>205.55555555555554</v>
      </c>
      <c r="G31" s="9">
        <f>SUM(G23:G29)</f>
        <v>391000</v>
      </c>
      <c r="H31" s="10">
        <f>G31/G$10</f>
        <v>205.78947368421052</v>
      </c>
    </row>
    <row r="32" spans="2:8" ht="9" customHeight="1" x14ac:dyDescent="0.3"/>
    <row r="33" spans="2:8" ht="17.399999999999999" customHeight="1" x14ac:dyDescent="0.3">
      <c r="B33" s="16" t="s">
        <v>13</v>
      </c>
      <c r="C33" s="17">
        <f>C10-C19-C31</f>
        <v>-166235</v>
      </c>
      <c r="D33" s="17"/>
      <c r="E33" s="17">
        <f>E10-E19-E31</f>
        <v>-276150</v>
      </c>
      <c r="F33" s="17"/>
      <c r="G33" s="17">
        <f>G10-G19-G31</f>
        <v>-389100</v>
      </c>
      <c r="H33" s="18"/>
    </row>
    <row r="34" spans="2:8" ht="9" customHeight="1" x14ac:dyDescent="0.3"/>
    <row r="35" spans="2:8" x14ac:dyDescent="0.3">
      <c r="B35" t="s">
        <v>10</v>
      </c>
      <c r="C35" s="1"/>
      <c r="D35" s="10">
        <f>C35/C$10</f>
        <v>0</v>
      </c>
      <c r="E35" s="1"/>
      <c r="F35" s="10">
        <f>E35/E$10</f>
        <v>0</v>
      </c>
      <c r="G35" s="1"/>
      <c r="H35" s="10">
        <f>G35/G$10</f>
        <v>0</v>
      </c>
    </row>
    <row r="36" spans="2:8" ht="8.4" customHeight="1" x14ac:dyDescent="0.3"/>
    <row r="37" spans="2:8" ht="16.2" customHeight="1" x14ac:dyDescent="0.3">
      <c r="B37" s="16" t="s">
        <v>12</v>
      </c>
      <c r="C37" s="17">
        <f>C33-C35</f>
        <v>-166235</v>
      </c>
      <c r="D37" s="17"/>
      <c r="E37" s="17">
        <f t="shared" ref="E37:G37" si="0">E33-E35</f>
        <v>-276150</v>
      </c>
      <c r="F37" s="17"/>
      <c r="G37" s="17">
        <f t="shared" si="0"/>
        <v>-389100</v>
      </c>
      <c r="H37" s="19"/>
    </row>
    <row r="38" spans="2:8" ht="8.4" customHeight="1" x14ac:dyDescent="0.3"/>
    <row r="39" spans="2:8" ht="15" customHeight="1" x14ac:dyDescent="0.3">
      <c r="B39" t="s">
        <v>14</v>
      </c>
      <c r="C39">
        <v>0</v>
      </c>
      <c r="E39" s="1">
        <f>E37*0.51</f>
        <v>-140836.5</v>
      </c>
      <c r="F39" s="1"/>
      <c r="G39" s="1">
        <f t="shared" ref="G39" si="1">G37*0.51</f>
        <v>-198441</v>
      </c>
    </row>
    <row r="40" spans="2:8" ht="8.4" customHeight="1" x14ac:dyDescent="0.3"/>
    <row r="41" spans="2:8" x14ac:dyDescent="0.3">
      <c r="B41" s="16" t="s">
        <v>15</v>
      </c>
      <c r="C41" s="17">
        <f>C10-C19-C31-C35</f>
        <v>-166235</v>
      </c>
      <c r="D41" s="20">
        <f>C41/C$10</f>
        <v>-207.79374999999999</v>
      </c>
      <c r="E41" s="17">
        <f>E37-E39</f>
        <v>-135313.5</v>
      </c>
      <c r="F41" s="20">
        <f>E41/E$10</f>
        <v>-100.23222222222222</v>
      </c>
      <c r="G41" s="17">
        <f>G37-G39</f>
        <v>-190659</v>
      </c>
      <c r="H41" s="21">
        <f>G41/G$10</f>
        <v>-100.34684210526316</v>
      </c>
    </row>
  </sheetData>
  <mergeCells count="3">
    <mergeCell ref="C2:D2"/>
    <mergeCell ref="E2:F2"/>
    <mergeCell ref="G2:H2"/>
  </mergeCells>
  <conditionalFormatting sqref="C1:H41">
    <cfRule type="cellIs" dxfId="0" priority="1" operator="lessThan">
      <formula>0</formula>
    </cfRule>
  </conditionalFormatting>
  <pageMargins left="0.15748031496062992" right="0.15748031496062992" top="0.74803149606299213" bottom="0.74803149606299213" header="0.31496062992125984" footer="0.31496062992125984"/>
  <pageSetup paperSize="9"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9"/>
  <sheetViews>
    <sheetView showGridLines="0" zoomScale="70" zoomScaleNormal="70" workbookViewId="0">
      <selection activeCell="H19" sqref="H19"/>
    </sheetView>
  </sheetViews>
  <sheetFormatPr defaultColWidth="8.88671875" defaultRowHeight="14.4" x14ac:dyDescent="0.3"/>
  <cols>
    <col min="1" max="1" width="33.21875" customWidth="1"/>
    <col min="2" max="2" width="11" bestFit="1" customWidth="1"/>
    <col min="3" max="3" width="8" bestFit="1" customWidth="1"/>
    <col min="4" max="4" width="11" bestFit="1" customWidth="1"/>
    <col min="5" max="5" width="8" bestFit="1" customWidth="1"/>
    <col min="6" max="6" width="14.44140625" bestFit="1" customWidth="1"/>
    <col min="7" max="7" width="8" bestFit="1" customWidth="1"/>
    <col min="8" max="8" width="28.88671875" bestFit="1" customWidth="1"/>
    <col min="9" max="9" width="11" bestFit="1" customWidth="1"/>
    <col min="10" max="10" width="8.6640625" bestFit="1" customWidth="1"/>
    <col min="11" max="11" width="11" bestFit="1" customWidth="1"/>
    <col min="12" max="12" width="8.6640625" bestFit="1" customWidth="1"/>
    <col min="13" max="13" width="12" bestFit="1" customWidth="1"/>
    <col min="14" max="14" width="8" bestFit="1" customWidth="1"/>
  </cols>
  <sheetData>
    <row r="1" spans="1:14" ht="14.4" customHeight="1" x14ac:dyDescent="0.3">
      <c r="A1" s="263" t="s">
        <v>16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14.4" customHeight="1" thickBot="1" x14ac:dyDescent="0.35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</row>
    <row r="3" spans="1:14" ht="18" x14ac:dyDescent="0.35">
      <c r="A3" s="22" t="s">
        <v>17</v>
      </c>
      <c r="B3" s="35" t="str">
        <f>CE!C2</f>
        <v>Anno1</v>
      </c>
      <c r="C3" s="35" t="s">
        <v>18</v>
      </c>
      <c r="D3" s="35" t="str">
        <f>CE!E2</f>
        <v>Anno2</v>
      </c>
      <c r="E3" s="35" t="s">
        <v>18</v>
      </c>
      <c r="F3" s="35" t="str">
        <f>CE!G2</f>
        <v>Anno3</v>
      </c>
      <c r="G3" s="35" t="s">
        <v>18</v>
      </c>
      <c r="H3" s="23" t="s">
        <v>19</v>
      </c>
      <c r="I3" s="35" t="str">
        <f>B3</f>
        <v>Anno1</v>
      </c>
      <c r="J3" s="35" t="s">
        <v>18</v>
      </c>
      <c r="K3" s="35" t="str">
        <f>D3</f>
        <v>Anno2</v>
      </c>
      <c r="L3" s="35" t="s">
        <v>18</v>
      </c>
      <c r="M3" s="111" t="str">
        <f>F3</f>
        <v>Anno3</v>
      </c>
      <c r="N3" s="112" t="s">
        <v>18</v>
      </c>
    </row>
    <row r="4" spans="1:14" x14ac:dyDescent="0.3">
      <c r="A4" s="24"/>
      <c r="B4" s="36"/>
      <c r="C4" s="36"/>
      <c r="D4" s="36"/>
      <c r="E4" s="36"/>
      <c r="F4" s="36"/>
      <c r="G4" s="36"/>
      <c r="H4" s="25"/>
      <c r="I4" s="36"/>
      <c r="J4" s="36"/>
      <c r="K4" s="36"/>
      <c r="L4" s="36"/>
      <c r="M4" s="37"/>
      <c r="N4" s="60"/>
    </row>
    <row r="5" spans="1:14" x14ac:dyDescent="0.3">
      <c r="A5" s="25"/>
      <c r="B5" s="38"/>
      <c r="C5" s="38"/>
      <c r="D5" s="38"/>
      <c r="E5" s="38"/>
      <c r="F5" s="38"/>
      <c r="G5" s="38"/>
      <c r="H5" s="25"/>
      <c r="I5" s="39"/>
      <c r="J5" s="39"/>
      <c r="K5" s="39"/>
      <c r="L5" s="39"/>
      <c r="M5" s="40"/>
      <c r="N5" s="61"/>
    </row>
    <row r="6" spans="1:14" x14ac:dyDescent="0.3">
      <c r="A6" s="26" t="s">
        <v>20</v>
      </c>
      <c r="B6" s="38"/>
      <c r="C6" s="38"/>
      <c r="D6" s="38"/>
      <c r="E6" s="38"/>
      <c r="F6" s="38"/>
      <c r="G6" s="38"/>
      <c r="H6" s="27" t="s">
        <v>21</v>
      </c>
      <c r="I6" s="38"/>
      <c r="J6" s="38"/>
      <c r="K6" s="38"/>
      <c r="L6" s="38"/>
      <c r="M6" s="41"/>
      <c r="N6" s="62"/>
    </row>
    <row r="7" spans="1:14" x14ac:dyDescent="0.3">
      <c r="A7" s="25"/>
      <c r="B7" s="38"/>
      <c r="C7" s="38"/>
      <c r="D7" s="38"/>
      <c r="E7" s="38"/>
      <c r="F7" s="38"/>
      <c r="G7" s="38"/>
      <c r="H7" s="25"/>
      <c r="I7" s="38"/>
      <c r="J7" s="42"/>
      <c r="K7" s="38"/>
      <c r="L7" s="38"/>
      <c r="M7" s="41"/>
      <c r="N7" s="62"/>
    </row>
    <row r="8" spans="1:14" x14ac:dyDescent="0.3">
      <c r="A8" s="25" t="s">
        <v>22</v>
      </c>
      <c r="B8" s="38">
        <f>'Ricavi e investimenti'!C20</f>
        <v>10000</v>
      </c>
      <c r="C8" s="42">
        <f>B8/$B$31</f>
        <v>0.23419203747072601</v>
      </c>
      <c r="D8" s="38">
        <f>'Ricavi e investimenti'!D22</f>
        <v>10000</v>
      </c>
      <c r="E8" s="42">
        <f>D8/$D$31</f>
        <v>0.21935837674801206</v>
      </c>
      <c r="F8" s="38">
        <f>'Ricavi e investimenti'!E22</f>
        <v>15000</v>
      </c>
      <c r="G8" s="42">
        <f>F8/$F$31</f>
        <v>0.26098303610265333</v>
      </c>
      <c r="H8" s="25" t="s">
        <v>23</v>
      </c>
      <c r="I8" s="38">
        <v>50000</v>
      </c>
      <c r="J8" s="42">
        <f>+I8/I$31</f>
        <v>-0.43016303178904802</v>
      </c>
      <c r="K8" s="38">
        <v>50000</v>
      </c>
      <c r="L8" s="42">
        <f>K8/$K$31</f>
        <v>-0.19876882589242234</v>
      </c>
      <c r="M8" s="41">
        <v>50000</v>
      </c>
      <c r="N8" s="63">
        <f>M8/$M$31</f>
        <v>-0.11306909086797487</v>
      </c>
    </row>
    <row r="9" spans="1:14" x14ac:dyDescent="0.3">
      <c r="A9" s="25" t="s">
        <v>24</v>
      </c>
      <c r="B9" s="38">
        <f>'Ricavi e investimenti'!C27</f>
        <v>30000</v>
      </c>
      <c r="C9" s="42">
        <f>B9/$B$13</f>
        <v>0.75</v>
      </c>
      <c r="D9" s="38">
        <f>'Ricavi e investimenti'!D29</f>
        <v>31250</v>
      </c>
      <c r="E9" s="42">
        <f>D9/$D$31</f>
        <v>0.6854949273375377</v>
      </c>
      <c r="F9" s="38">
        <f>'Ricavi e investimenti'!E29</f>
        <v>35000</v>
      </c>
      <c r="G9" s="42">
        <f>F9/$F$31</f>
        <v>0.60896041757285779</v>
      </c>
      <c r="H9" s="25" t="s">
        <v>25</v>
      </c>
      <c r="I9" s="38">
        <v>0</v>
      </c>
      <c r="J9" s="42">
        <f>+I9/I$31</f>
        <v>0</v>
      </c>
      <c r="K9" s="38">
        <f>I10</f>
        <v>-166235</v>
      </c>
      <c r="L9" s="42">
        <f>K9/$K$31</f>
        <v>0.66084671544453655</v>
      </c>
      <c r="M9" s="41">
        <f>K10+K9</f>
        <v>-301548.5</v>
      </c>
      <c r="N9" s="63">
        <f>M9/$M$31</f>
        <v>0.68191629495203043</v>
      </c>
    </row>
    <row r="10" spans="1:14" x14ac:dyDescent="0.3">
      <c r="A10" s="25" t="s">
        <v>26</v>
      </c>
      <c r="B10" s="38">
        <v>0</v>
      </c>
      <c r="C10" s="42">
        <f>B10/$B$13</f>
        <v>0</v>
      </c>
      <c r="D10" s="38">
        <v>0</v>
      </c>
      <c r="E10" s="42">
        <f>D10/$D$31</f>
        <v>0</v>
      </c>
      <c r="F10" s="38">
        <v>0</v>
      </c>
      <c r="G10" s="42">
        <f>F10/$F$31</f>
        <v>0</v>
      </c>
      <c r="H10" s="25" t="s">
        <v>27</v>
      </c>
      <c r="I10" s="38">
        <f>CE!C41</f>
        <v>-166235</v>
      </c>
      <c r="J10" s="42">
        <f>+I10/I$31</f>
        <v>1.4301630317890481</v>
      </c>
      <c r="K10" s="38">
        <f>CE!E41</f>
        <v>-135313.5</v>
      </c>
      <c r="L10" s="42">
        <f>K10/$K$31</f>
        <v>0.53792211044788585</v>
      </c>
      <c r="M10" s="41">
        <f>CE!G41</f>
        <v>-190659</v>
      </c>
      <c r="N10" s="63">
        <f>M10/$M$31</f>
        <v>0.43115279591594446</v>
      </c>
    </row>
    <row r="11" spans="1:14" x14ac:dyDescent="0.3">
      <c r="A11" s="25"/>
      <c r="B11" s="38"/>
      <c r="C11" s="42"/>
      <c r="D11" s="38"/>
      <c r="E11" s="42"/>
      <c r="F11" s="38"/>
      <c r="G11" s="42"/>
      <c r="H11" s="25"/>
      <c r="I11" s="38"/>
      <c r="J11" s="42"/>
      <c r="K11" s="38"/>
      <c r="L11" s="42"/>
      <c r="M11" s="41"/>
      <c r="N11" s="63"/>
    </row>
    <row r="12" spans="1:14" x14ac:dyDescent="0.3">
      <c r="A12" s="25"/>
      <c r="B12" s="38"/>
      <c r="C12" s="42"/>
      <c r="D12" s="38"/>
      <c r="E12" s="42"/>
      <c r="F12" s="38"/>
      <c r="G12" s="42"/>
      <c r="H12" s="28" t="s">
        <v>28</v>
      </c>
      <c r="I12" s="43">
        <f>SUM(I8:I10)</f>
        <v>-116235</v>
      </c>
      <c r="J12" s="49">
        <f>+I12/I$31</f>
        <v>1</v>
      </c>
      <c r="K12" s="43">
        <f t="shared" ref="K12:M12" si="0">SUM(K8:K10)</f>
        <v>-251548.5</v>
      </c>
      <c r="L12" s="42">
        <f>K12/$K$31</f>
        <v>1</v>
      </c>
      <c r="M12" s="44">
        <f t="shared" si="0"/>
        <v>-442207.5</v>
      </c>
      <c r="N12" s="63">
        <f>M12/$M$31</f>
        <v>1</v>
      </c>
    </row>
    <row r="13" spans="1:14" x14ac:dyDescent="0.3">
      <c r="A13" s="28" t="s">
        <v>29</v>
      </c>
      <c r="B13" s="43">
        <f t="shared" ref="B13:F13" si="1">SUM(B8:B10)</f>
        <v>40000</v>
      </c>
      <c r="C13" s="42">
        <f>B13/$B$31</f>
        <v>0.93676814988290402</v>
      </c>
      <c r="D13" s="43">
        <f t="shared" si="1"/>
        <v>41250</v>
      </c>
      <c r="E13" s="42">
        <f>D13/$D$31</f>
        <v>0.90485330408554976</v>
      </c>
      <c r="F13" s="43">
        <f t="shared" si="1"/>
        <v>50000</v>
      </c>
      <c r="G13" s="42">
        <f>F13/$F$31</f>
        <v>0.86994345367551107</v>
      </c>
      <c r="H13" s="25"/>
      <c r="I13" s="38"/>
      <c r="J13" s="42"/>
      <c r="K13" s="38"/>
      <c r="L13" s="42"/>
      <c r="M13" s="41"/>
      <c r="N13" s="63"/>
    </row>
    <row r="14" spans="1:14" x14ac:dyDescent="0.3">
      <c r="A14" s="25"/>
      <c r="B14" s="38"/>
      <c r="C14" s="42"/>
      <c r="D14" s="38"/>
      <c r="E14" s="42"/>
      <c r="F14" s="38"/>
      <c r="G14" s="42"/>
      <c r="H14" s="29"/>
      <c r="I14" s="45"/>
      <c r="J14" s="46"/>
      <c r="K14" s="45"/>
      <c r="L14" s="42"/>
      <c r="M14" s="45"/>
      <c r="N14" s="63"/>
    </row>
    <row r="15" spans="1:14" x14ac:dyDescent="0.3">
      <c r="A15" s="25"/>
      <c r="B15" s="38"/>
      <c r="C15" s="42"/>
      <c r="D15" s="38"/>
      <c r="E15" s="42"/>
      <c r="F15" s="38"/>
      <c r="G15" s="42"/>
      <c r="H15" s="27"/>
      <c r="I15" s="38"/>
      <c r="J15" s="42"/>
      <c r="K15" s="38"/>
      <c r="L15" s="42"/>
      <c r="M15" s="41"/>
      <c r="N15" s="63"/>
    </row>
    <row r="16" spans="1:14" x14ac:dyDescent="0.3">
      <c r="A16" s="27" t="s">
        <v>30</v>
      </c>
      <c r="B16" s="38"/>
      <c r="C16" s="42"/>
      <c r="D16" s="38"/>
      <c r="E16" s="42"/>
      <c r="F16" s="38"/>
      <c r="G16" s="42"/>
      <c r="H16" s="25"/>
      <c r="I16" s="38"/>
      <c r="J16" s="42"/>
      <c r="K16" s="38"/>
      <c r="L16" s="42"/>
      <c r="M16" s="41"/>
      <c r="N16" s="63"/>
    </row>
    <row r="17" spans="1:14" x14ac:dyDescent="0.3">
      <c r="A17" s="25"/>
      <c r="B17" s="38"/>
      <c r="C17" s="42"/>
      <c r="D17" s="38"/>
      <c r="E17" s="42"/>
      <c r="F17" s="38"/>
      <c r="G17" s="42"/>
      <c r="H17" s="25"/>
      <c r="I17" s="38"/>
      <c r="J17" s="42"/>
      <c r="K17" s="38"/>
      <c r="L17" s="42"/>
      <c r="M17" s="41"/>
      <c r="N17" s="63"/>
    </row>
    <row r="18" spans="1:14" x14ac:dyDescent="0.3">
      <c r="A18" s="25" t="s">
        <v>31</v>
      </c>
      <c r="B18" s="47">
        <v>0</v>
      </c>
      <c r="C18" s="42">
        <f>B18/$B$31</f>
        <v>0</v>
      </c>
      <c r="D18" s="47">
        <v>0</v>
      </c>
      <c r="E18" s="42">
        <f>D18/$D$31</f>
        <v>0</v>
      </c>
      <c r="F18" s="47">
        <v>0</v>
      </c>
      <c r="G18" s="42">
        <f>F18/$F$31</f>
        <v>0</v>
      </c>
      <c r="H18" s="27" t="s">
        <v>32</v>
      </c>
      <c r="I18" s="38"/>
      <c r="J18" s="42">
        <f>+I18/I$31</f>
        <v>0</v>
      </c>
      <c r="K18" s="38"/>
      <c r="L18" s="42">
        <f>K18/$K$31</f>
        <v>0</v>
      </c>
      <c r="M18" s="41"/>
      <c r="N18" s="63">
        <f>M18/$M$31</f>
        <v>0</v>
      </c>
    </row>
    <row r="19" spans="1:14" x14ac:dyDescent="0.3">
      <c r="A19" s="30"/>
      <c r="B19" s="48"/>
      <c r="C19" s="49"/>
      <c r="D19" s="48"/>
      <c r="E19" s="49"/>
      <c r="F19" s="48"/>
      <c r="G19" s="49"/>
      <c r="H19" s="27"/>
      <c r="I19" s="38"/>
      <c r="J19" s="42"/>
      <c r="K19" s="38"/>
      <c r="L19" s="42"/>
      <c r="M19" s="41"/>
      <c r="N19" s="63"/>
    </row>
    <row r="20" spans="1:14" x14ac:dyDescent="0.3">
      <c r="A20" s="30"/>
      <c r="B20" s="48"/>
      <c r="C20" s="49"/>
      <c r="D20" s="48"/>
      <c r="E20" s="49"/>
      <c r="F20" s="48"/>
      <c r="G20" s="49"/>
      <c r="H20" s="27"/>
      <c r="I20" s="38"/>
      <c r="J20" s="42"/>
      <c r="K20" s="38"/>
      <c r="L20" s="42"/>
      <c r="M20" s="41"/>
      <c r="N20" s="63"/>
    </row>
    <row r="21" spans="1:14" x14ac:dyDescent="0.3">
      <c r="A21" s="31"/>
      <c r="B21" s="47"/>
      <c r="C21" s="42"/>
      <c r="D21" s="47"/>
      <c r="E21" s="42"/>
      <c r="F21" s="47"/>
      <c r="G21" s="42"/>
      <c r="H21" s="32" t="s">
        <v>33</v>
      </c>
      <c r="I21" s="50">
        <f>I12+I18</f>
        <v>-116235</v>
      </c>
      <c r="J21" s="49">
        <f>+I21/I$31</f>
        <v>1</v>
      </c>
      <c r="K21" s="50">
        <f>K12+K18</f>
        <v>-251548.5</v>
      </c>
      <c r="L21" s="42">
        <f>K21/$K$31</f>
        <v>1</v>
      </c>
      <c r="M21" s="51">
        <f>M12+M18</f>
        <v>-442207.5</v>
      </c>
      <c r="N21" s="63">
        <f>M21/$M$31</f>
        <v>1</v>
      </c>
    </row>
    <row r="22" spans="1:14" x14ac:dyDescent="0.3">
      <c r="A22" s="25" t="s">
        <v>34</v>
      </c>
      <c r="B22" s="38">
        <f>CE!C10/360*SP!B36</f>
        <v>200</v>
      </c>
      <c r="C22" s="42">
        <f>B22/$B$31</f>
        <v>4.6838407494145199E-3</v>
      </c>
      <c r="D22" s="38">
        <f>B36*CE!E10/360</f>
        <v>337.5</v>
      </c>
      <c r="E22" s="42">
        <f>D22/$D$31</f>
        <v>7.403345215245407E-3</v>
      </c>
      <c r="F22" s="38">
        <f>B36*CE!G10/360</f>
        <v>475</v>
      </c>
      <c r="G22" s="42">
        <f>F22/$F$31</f>
        <v>8.2644628099173556E-3</v>
      </c>
      <c r="H22" s="25"/>
      <c r="I22" s="38"/>
      <c r="J22" s="42"/>
      <c r="K22" s="38"/>
      <c r="L22" s="42"/>
      <c r="M22" s="41"/>
      <c r="N22" s="63"/>
    </row>
    <row r="23" spans="1:14" x14ac:dyDescent="0.3">
      <c r="A23" s="31"/>
      <c r="B23" s="52"/>
      <c r="C23" s="42"/>
      <c r="D23" s="52"/>
      <c r="E23" s="42"/>
      <c r="F23" s="52"/>
      <c r="G23" s="42"/>
      <c r="H23" s="27" t="s">
        <v>35</v>
      </c>
      <c r="I23" s="38"/>
      <c r="J23" s="42">
        <f>+I23/I$31</f>
        <v>0</v>
      </c>
      <c r="K23" s="38"/>
      <c r="L23" s="42">
        <f>K23/$K$31</f>
        <v>0</v>
      </c>
      <c r="M23" s="41"/>
      <c r="N23" s="63">
        <f>M23/$M$31</f>
        <v>0</v>
      </c>
    </row>
    <row r="24" spans="1:14" x14ac:dyDescent="0.3">
      <c r="A24" s="31"/>
      <c r="B24" s="52"/>
      <c r="C24" s="42"/>
      <c r="D24" s="52"/>
      <c r="E24" s="42"/>
      <c r="F24" s="52"/>
      <c r="G24" s="42"/>
      <c r="H24" s="31"/>
      <c r="I24" s="52"/>
      <c r="J24" s="53"/>
      <c r="K24" s="52"/>
      <c r="L24" s="53"/>
      <c r="M24" s="54"/>
      <c r="N24" s="64"/>
    </row>
    <row r="25" spans="1:14" x14ac:dyDescent="0.3">
      <c r="A25" s="25" t="s">
        <v>36</v>
      </c>
      <c r="B25" s="38">
        <v>2500</v>
      </c>
      <c r="C25" s="42">
        <f>B25/$B$31</f>
        <v>5.8548009367681501E-2</v>
      </c>
      <c r="D25" s="38">
        <v>4000</v>
      </c>
      <c r="E25" s="42">
        <f>D25/$D$31</f>
        <v>8.7743350699204831E-2</v>
      </c>
      <c r="F25" s="38">
        <v>7000</v>
      </c>
      <c r="G25" s="42">
        <f>F25/$F$31</f>
        <v>0.12179208351457155</v>
      </c>
      <c r="H25" s="25"/>
      <c r="I25" s="38"/>
      <c r="J25" s="38"/>
      <c r="K25" s="38"/>
      <c r="L25" s="38"/>
      <c r="M25" s="41"/>
      <c r="N25" s="62"/>
    </row>
    <row r="26" spans="1:14" x14ac:dyDescent="0.3">
      <c r="A26" s="25"/>
      <c r="B26" s="38"/>
      <c r="C26" s="42"/>
      <c r="D26" s="38"/>
      <c r="E26" s="42"/>
      <c r="F26" s="38"/>
      <c r="G26" s="42"/>
      <c r="H26" s="25"/>
      <c r="I26" s="38"/>
      <c r="J26" s="38"/>
      <c r="K26" s="38"/>
      <c r="L26" s="38"/>
      <c r="M26" s="38"/>
      <c r="N26" s="62"/>
    </row>
    <row r="27" spans="1:14" x14ac:dyDescent="0.3">
      <c r="A27" s="32" t="s">
        <v>37</v>
      </c>
      <c r="B27" s="50">
        <f>B22+B25</f>
        <v>2700</v>
      </c>
      <c r="C27" s="42">
        <f>B27/$B$31</f>
        <v>6.323185011709602E-2</v>
      </c>
      <c r="D27" s="50">
        <f>D22+D25</f>
        <v>4337.5</v>
      </c>
      <c r="E27" s="42">
        <f>D27/$D$31</f>
        <v>9.5146695914450227E-2</v>
      </c>
      <c r="F27" s="50">
        <f>F22+F25</f>
        <v>7475</v>
      </c>
      <c r="G27" s="42">
        <f>F27/$F$31</f>
        <v>0.1300565463244889</v>
      </c>
      <c r="H27" s="25"/>
      <c r="I27" s="38"/>
      <c r="J27" s="38"/>
      <c r="K27" s="38"/>
      <c r="L27" s="38"/>
      <c r="M27" s="41"/>
      <c r="N27" s="62"/>
    </row>
    <row r="28" spans="1:14" x14ac:dyDescent="0.3">
      <c r="A28" s="25"/>
      <c r="B28" s="38"/>
      <c r="C28" s="42"/>
      <c r="D28" s="38"/>
      <c r="E28" s="42"/>
      <c r="F28" s="38"/>
      <c r="G28" s="42"/>
      <c r="H28" s="25"/>
      <c r="I28" s="38"/>
      <c r="J28" s="38"/>
      <c r="K28" s="38"/>
      <c r="L28" s="38"/>
      <c r="M28" s="41"/>
      <c r="N28" s="62"/>
    </row>
    <row r="29" spans="1:14" x14ac:dyDescent="0.3">
      <c r="A29" s="28" t="s">
        <v>38</v>
      </c>
      <c r="B29" s="55">
        <f>B25+B22+B18</f>
        <v>2700</v>
      </c>
      <c r="C29" s="42">
        <f>B29/$B$31</f>
        <v>6.323185011709602E-2</v>
      </c>
      <c r="D29" s="55">
        <f>D25+D22+D18</f>
        <v>4337.5</v>
      </c>
      <c r="E29" s="42">
        <f>D29/$D$31</f>
        <v>9.5146695914450227E-2</v>
      </c>
      <c r="F29" s="55">
        <f>F25+F22+F18</f>
        <v>7475</v>
      </c>
      <c r="G29" s="42">
        <f>F29/$F$31</f>
        <v>0.1300565463244889</v>
      </c>
      <c r="H29" s="102"/>
      <c r="I29" s="102"/>
      <c r="J29" s="102"/>
      <c r="K29" s="38"/>
      <c r="L29" s="38"/>
      <c r="M29" s="41"/>
      <c r="N29" s="62"/>
    </row>
    <row r="30" spans="1:14" x14ac:dyDescent="0.3">
      <c r="A30" s="25"/>
      <c r="B30" s="38"/>
      <c r="C30" s="38"/>
      <c r="D30" s="38"/>
      <c r="E30" s="38"/>
      <c r="F30" s="38"/>
      <c r="G30" s="38"/>
      <c r="H30" s="25"/>
      <c r="I30" s="38"/>
      <c r="J30" s="38"/>
      <c r="K30" s="38"/>
      <c r="L30" s="38"/>
      <c r="M30" s="41"/>
      <c r="N30" s="62"/>
    </row>
    <row r="31" spans="1:14" ht="15" thickBot="1" x14ac:dyDescent="0.35">
      <c r="A31" s="33" t="s">
        <v>39</v>
      </c>
      <c r="B31" s="56">
        <f t="shared" ref="B31:F31" si="2">B29+B13</f>
        <v>42700</v>
      </c>
      <c r="C31" s="56"/>
      <c r="D31" s="56">
        <f>D29+D13</f>
        <v>45587.5</v>
      </c>
      <c r="E31" s="56"/>
      <c r="F31" s="56">
        <f t="shared" si="2"/>
        <v>57475</v>
      </c>
      <c r="G31" s="56"/>
      <c r="H31" s="34" t="s">
        <v>40</v>
      </c>
      <c r="I31" s="56">
        <f>I12+I18+I23</f>
        <v>-116235</v>
      </c>
      <c r="J31" s="56"/>
      <c r="K31" s="56">
        <f>K12+K18+K23</f>
        <v>-251548.5</v>
      </c>
      <c r="L31" s="56"/>
      <c r="M31" s="57">
        <f>M12+M18+M23</f>
        <v>-442207.5</v>
      </c>
      <c r="N31" s="65"/>
    </row>
    <row r="33" spans="1:13" x14ac:dyDescent="0.3">
      <c r="A33" t="s">
        <v>59</v>
      </c>
      <c r="B33" s="59">
        <f>B31-I31</f>
        <v>158935</v>
      </c>
      <c r="C33" s="59">
        <f t="shared" ref="C33:G33" si="3">C31-J31</f>
        <v>0</v>
      </c>
      <c r="D33" s="59">
        <f t="shared" si="3"/>
        <v>297136</v>
      </c>
      <c r="E33" s="59">
        <f t="shared" si="3"/>
        <v>0</v>
      </c>
      <c r="F33" s="59">
        <f t="shared" si="3"/>
        <v>499682.5</v>
      </c>
      <c r="G33" s="59">
        <f t="shared" si="3"/>
        <v>0</v>
      </c>
      <c r="H33" s="59"/>
      <c r="I33" s="59"/>
      <c r="J33" s="59"/>
      <c r="K33" s="59"/>
      <c r="L33" s="59"/>
      <c r="M33" s="59"/>
    </row>
    <row r="34" spans="1:13" x14ac:dyDescent="0.3">
      <c r="I34" s="59"/>
      <c r="L34" s="59"/>
    </row>
    <row r="35" spans="1:13" x14ac:dyDescent="0.3">
      <c r="B35" s="58" t="s">
        <v>58</v>
      </c>
    </row>
    <row r="36" spans="1:13" x14ac:dyDescent="0.3">
      <c r="A36" t="s">
        <v>56</v>
      </c>
      <c r="B36" s="58">
        <v>90</v>
      </c>
    </row>
    <row r="37" spans="1:13" x14ac:dyDescent="0.3">
      <c r="A37" t="s">
        <v>57</v>
      </c>
      <c r="B37" s="58">
        <v>30</v>
      </c>
    </row>
    <row r="38" spans="1:13" x14ac:dyDescent="0.3">
      <c r="F38" s="59"/>
    </row>
    <row r="41" spans="1:13" ht="15" thickBot="1" x14ac:dyDescent="0.35"/>
    <row r="42" spans="1:13" x14ac:dyDescent="0.3">
      <c r="A42" s="242" t="s">
        <v>141</v>
      </c>
      <c r="B42" s="243" t="s">
        <v>142</v>
      </c>
      <c r="C42" s="243"/>
      <c r="D42" s="243" t="s">
        <v>143</v>
      </c>
      <c r="E42" s="243"/>
      <c r="F42" s="244" t="s">
        <v>144</v>
      </c>
    </row>
    <row r="43" spans="1:13" x14ac:dyDescent="0.3">
      <c r="A43" s="245" t="s">
        <v>69</v>
      </c>
      <c r="B43" s="246">
        <f>CE!C33/SP!B31</f>
        <v>-3.8930913348946135</v>
      </c>
      <c r="C43" s="246"/>
      <c r="D43" s="246">
        <f>CE!E33/SP!D31</f>
        <v>-6.0575815738963534</v>
      </c>
      <c r="E43" s="246"/>
      <c r="F43" s="247">
        <f>CE!G33/SP!F31</f>
        <v>-6.7698999565028277</v>
      </c>
    </row>
    <row r="44" spans="1:13" x14ac:dyDescent="0.3">
      <c r="A44" s="248"/>
      <c r="B44" s="249"/>
      <c r="C44" s="249"/>
      <c r="D44" s="249"/>
      <c r="E44" s="249"/>
      <c r="F44" s="250"/>
    </row>
    <row r="45" spans="1:13" x14ac:dyDescent="0.3">
      <c r="A45" s="248" t="s">
        <v>70</v>
      </c>
      <c r="B45" s="251">
        <f>CE!C33/CE!C10</f>
        <v>-207.79374999999999</v>
      </c>
      <c r="C45" s="251"/>
      <c r="D45" s="251">
        <f>CE!E33/CE!E10</f>
        <v>-204.55555555555554</v>
      </c>
      <c r="E45" s="251"/>
      <c r="F45" s="252">
        <f>CE!G33/CE!G10</f>
        <v>-204.78947368421052</v>
      </c>
    </row>
    <row r="46" spans="1:13" x14ac:dyDescent="0.3">
      <c r="A46" s="248"/>
      <c r="B46" s="249"/>
      <c r="C46" s="249"/>
      <c r="D46" s="249"/>
      <c r="E46" s="249"/>
      <c r="F46" s="250"/>
    </row>
    <row r="47" spans="1:13" x14ac:dyDescent="0.3">
      <c r="A47" s="248" t="s">
        <v>71</v>
      </c>
      <c r="B47" s="253">
        <f>CE!C10/SP!B31</f>
        <v>1.873536299765808E-2</v>
      </c>
      <c r="C47" s="253"/>
      <c r="D47" s="253">
        <f>CE!E10/SP!D31</f>
        <v>2.9613380860981628E-2</v>
      </c>
      <c r="E47" s="253"/>
      <c r="F47" s="254">
        <f>CE!G10/SP!F31</f>
        <v>3.3057851239669422E-2</v>
      </c>
    </row>
    <row r="48" spans="1:13" x14ac:dyDescent="0.3">
      <c r="A48" s="248"/>
      <c r="B48" s="249"/>
      <c r="C48" s="249"/>
      <c r="D48" s="249"/>
      <c r="E48" s="249"/>
      <c r="F48" s="250"/>
    </row>
    <row r="49" spans="1:6" ht="15" thickBot="1" x14ac:dyDescent="0.35">
      <c r="A49" s="255" t="s">
        <v>72</v>
      </c>
      <c r="B49" s="256">
        <f>B47*B45</f>
        <v>-3.8930913348946135</v>
      </c>
      <c r="C49" s="256"/>
      <c r="D49" s="256">
        <f t="shared" ref="D49:F49" si="4">D47*D45</f>
        <v>-6.0575815738963525</v>
      </c>
      <c r="E49" s="256"/>
      <c r="F49" s="257">
        <f t="shared" si="4"/>
        <v>-6.7698999565028277</v>
      </c>
    </row>
  </sheetData>
  <mergeCells count="1">
    <mergeCell ref="A1:N2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6"/>
  <sheetViews>
    <sheetView showGridLines="0" topLeftCell="A26" zoomScale="80" zoomScaleNormal="80" workbookViewId="0">
      <selection activeCell="B43" sqref="B43"/>
    </sheetView>
  </sheetViews>
  <sheetFormatPr defaultColWidth="8.88671875" defaultRowHeight="13.8" x14ac:dyDescent="0.25"/>
  <cols>
    <col min="1" max="1" width="22.109375" style="66" bestFit="1" customWidth="1"/>
    <col min="2" max="2" width="15.44140625" style="66" bestFit="1" customWidth="1"/>
    <col min="3" max="3" width="13.33203125" style="66" customWidth="1"/>
    <col min="4" max="4" width="15.77734375" style="66" bestFit="1" customWidth="1"/>
    <col min="5" max="5" width="28" style="66" bestFit="1" customWidth="1"/>
    <col min="6" max="6" width="13.77734375" style="66" bestFit="1" customWidth="1"/>
    <col min="7" max="7" width="14.6640625" style="66" customWidth="1"/>
    <col min="8" max="8" width="15.88671875" style="66" bestFit="1" customWidth="1"/>
    <col min="9" max="9" width="8.88671875" style="66"/>
    <col min="10" max="12" width="10.44140625" style="66" bestFit="1" customWidth="1"/>
    <col min="13" max="16384" width="8.88671875" style="66"/>
  </cols>
  <sheetData>
    <row r="1" spans="1:12" ht="14.4" thickBot="1" x14ac:dyDescent="0.3">
      <c r="A1" s="265" t="s">
        <v>117</v>
      </c>
      <c r="B1" s="265"/>
      <c r="C1" s="265"/>
      <c r="D1" s="265"/>
      <c r="E1" s="265"/>
      <c r="F1" s="265"/>
      <c r="G1" s="265"/>
      <c r="H1" s="265"/>
    </row>
    <row r="2" spans="1:12" ht="14.4" thickBot="1" x14ac:dyDescent="0.3">
      <c r="A2" s="266" t="s">
        <v>19</v>
      </c>
      <c r="B2" s="266"/>
      <c r="C2" s="266"/>
      <c r="D2" s="266"/>
      <c r="E2" s="266" t="s">
        <v>17</v>
      </c>
      <c r="F2" s="266"/>
      <c r="G2" s="266"/>
      <c r="H2" s="266"/>
    </row>
    <row r="3" spans="1:12" ht="14.4" thickBot="1" x14ac:dyDescent="0.3">
      <c r="A3" s="67"/>
      <c r="B3" s="68" t="str">
        <f>SP!B3</f>
        <v>Anno1</v>
      </c>
      <c r="C3" s="68" t="str">
        <f>SP!D3</f>
        <v>Anno2</v>
      </c>
      <c r="D3" s="68" t="str">
        <f>SP!F3</f>
        <v>Anno3</v>
      </c>
      <c r="E3" s="67"/>
      <c r="F3" s="68" t="str">
        <f>B3</f>
        <v>Anno1</v>
      </c>
      <c r="G3" s="68" t="str">
        <f>C3</f>
        <v>Anno2</v>
      </c>
      <c r="H3" s="69" t="str">
        <f>D3</f>
        <v>Anno3</v>
      </c>
    </row>
    <row r="4" spans="1:12" x14ac:dyDescent="0.25">
      <c r="A4" s="70" t="s">
        <v>41</v>
      </c>
      <c r="B4" s="71"/>
      <c r="C4" s="71"/>
      <c r="D4" s="72"/>
      <c r="E4" s="70" t="s">
        <v>42</v>
      </c>
      <c r="F4" s="71"/>
      <c r="G4" s="71"/>
      <c r="H4" s="73"/>
    </row>
    <row r="5" spans="1:12" x14ac:dyDescent="0.25">
      <c r="A5" s="74" t="s">
        <v>43</v>
      </c>
      <c r="B5" s="104">
        <f>SP!I10</f>
        <v>-166235</v>
      </c>
      <c r="C5" s="104">
        <f>SP!K10</f>
        <v>-135313.5</v>
      </c>
      <c r="D5" s="105">
        <f>SP!M10</f>
        <v>-190659</v>
      </c>
      <c r="E5" s="77" t="s">
        <v>44</v>
      </c>
      <c r="F5" s="78"/>
      <c r="G5" s="78"/>
      <c r="H5" s="81"/>
    </row>
    <row r="6" spans="1:12" x14ac:dyDescent="0.25">
      <c r="A6" s="74" t="s">
        <v>11</v>
      </c>
      <c r="B6" s="104">
        <f>'Ricavi e investimenti'!F77+'Ricavi e investimenti'!F78</f>
        <v>0</v>
      </c>
      <c r="C6" s="104">
        <f>CE!E23</f>
        <v>5000</v>
      </c>
      <c r="D6" s="105">
        <f>CE!G23</f>
        <v>6000</v>
      </c>
      <c r="E6" s="74" t="s">
        <v>73</v>
      </c>
      <c r="F6" s="79">
        <f>'Ricavi e investimenti'!C35</f>
        <v>10000</v>
      </c>
      <c r="G6" s="79">
        <f>'Ricavi e investimenti'!D35</f>
        <v>5000</v>
      </c>
      <c r="H6" s="79">
        <f>'Ricavi e investimenti'!E35</f>
        <v>10000</v>
      </c>
      <c r="J6" s="103"/>
      <c r="K6" s="103"/>
      <c r="L6" s="103"/>
    </row>
    <row r="7" spans="1:12" x14ac:dyDescent="0.25">
      <c r="A7" s="74" t="s">
        <v>78</v>
      </c>
      <c r="B7" s="106"/>
      <c r="C7" s="106"/>
      <c r="D7" s="105"/>
      <c r="E7" s="74" t="s">
        <v>63</v>
      </c>
      <c r="F7" s="79">
        <f>'Ricavi e investimenti'!C36</f>
        <v>30000</v>
      </c>
      <c r="G7" s="79">
        <f>'Ricavi e investimenti'!D36</f>
        <v>10000</v>
      </c>
      <c r="H7" s="79">
        <f>'Ricavi e investimenti'!E36</f>
        <v>10000</v>
      </c>
    </row>
    <row r="8" spans="1:12" x14ac:dyDescent="0.25">
      <c r="A8" s="66" t="s">
        <v>79</v>
      </c>
      <c r="B8" s="104"/>
      <c r="C8" s="104"/>
      <c r="D8" s="105"/>
      <c r="E8" s="74" t="s">
        <v>74</v>
      </c>
      <c r="F8" s="79"/>
      <c r="G8" s="79"/>
      <c r="H8" s="114"/>
    </row>
    <row r="9" spans="1:12" x14ac:dyDescent="0.25">
      <c r="A9" s="74"/>
      <c r="B9" s="104"/>
      <c r="C9" s="104"/>
      <c r="D9" s="105"/>
      <c r="E9" s="74"/>
      <c r="F9" s="79"/>
      <c r="G9" s="79"/>
      <c r="H9" s="114"/>
    </row>
    <row r="10" spans="1:12" x14ac:dyDescent="0.25">
      <c r="A10" s="82" t="s">
        <v>46</v>
      </c>
      <c r="B10" s="107">
        <f>SP!I8</f>
        <v>50000</v>
      </c>
      <c r="C10" s="108">
        <v>0</v>
      </c>
      <c r="D10" s="105">
        <v>0</v>
      </c>
      <c r="E10" s="74"/>
      <c r="F10" s="79"/>
      <c r="G10" s="79"/>
      <c r="H10" s="114"/>
    </row>
    <row r="11" spans="1:12" x14ac:dyDescent="0.25">
      <c r="A11" s="74"/>
      <c r="B11" s="104"/>
      <c r="C11" s="104"/>
      <c r="D11" s="105"/>
      <c r="E11" s="74"/>
      <c r="F11" s="79"/>
      <c r="G11" s="79"/>
      <c r="H11" s="114"/>
    </row>
    <row r="12" spans="1:12" x14ac:dyDescent="0.25">
      <c r="A12" s="82" t="s">
        <v>47</v>
      </c>
      <c r="B12" s="108"/>
      <c r="C12" s="108"/>
      <c r="D12" s="105"/>
      <c r="E12" s="77" t="s">
        <v>45</v>
      </c>
      <c r="F12" s="78"/>
      <c r="G12" s="78"/>
      <c r="H12" s="81"/>
    </row>
    <row r="13" spans="1:12" x14ac:dyDescent="0.25">
      <c r="A13" s="77" t="s">
        <v>48</v>
      </c>
      <c r="B13" s="109">
        <f>SP!I18</f>
        <v>0</v>
      </c>
      <c r="C13" s="109">
        <f>SP!K18-SP!I18</f>
        <v>0</v>
      </c>
      <c r="D13" s="105">
        <f>SP!M18-SP!K18</f>
        <v>0</v>
      </c>
      <c r="E13" s="74" t="s">
        <v>75</v>
      </c>
      <c r="F13" s="79">
        <f>SP!B18</f>
        <v>0</v>
      </c>
      <c r="G13" s="79">
        <f>SP!D18-SP!B18</f>
        <v>0</v>
      </c>
      <c r="H13" s="80">
        <f>SP!F18-SP!D18</f>
        <v>0</v>
      </c>
    </row>
    <row r="14" spans="1:12" x14ac:dyDescent="0.25">
      <c r="A14" s="74"/>
      <c r="B14" s="104"/>
      <c r="C14" s="104"/>
      <c r="D14" s="105"/>
      <c r="E14" s="74" t="s">
        <v>76</v>
      </c>
      <c r="F14" s="79">
        <f>SP!B22</f>
        <v>200</v>
      </c>
      <c r="G14" s="79">
        <f>SP!D22-SP!B22</f>
        <v>137.5</v>
      </c>
      <c r="H14" s="80">
        <f>SP!F22-SP!D22</f>
        <v>137.5</v>
      </c>
    </row>
    <row r="15" spans="1:12" x14ac:dyDescent="0.25">
      <c r="A15" s="77" t="s">
        <v>50</v>
      </c>
      <c r="B15" s="109">
        <f>SP!I23</f>
        <v>0</v>
      </c>
      <c r="C15" s="109">
        <f>SP!K23-SP!I23</f>
        <v>0</v>
      </c>
      <c r="D15" s="110">
        <f>SP!M23-SP!K23</f>
        <v>0</v>
      </c>
      <c r="E15" s="74" t="s">
        <v>77</v>
      </c>
      <c r="F15" s="79"/>
      <c r="G15" s="79"/>
      <c r="H15" s="80"/>
    </row>
    <row r="16" spans="1:12" x14ac:dyDescent="0.25">
      <c r="A16" s="74"/>
      <c r="B16" s="104"/>
      <c r="C16" s="104"/>
      <c r="D16" s="105"/>
      <c r="E16" s="74"/>
      <c r="F16" s="79"/>
      <c r="G16" s="79"/>
      <c r="H16" s="80"/>
    </row>
    <row r="17" spans="1:8" x14ac:dyDescent="0.25">
      <c r="A17" s="82" t="s">
        <v>51</v>
      </c>
      <c r="B17" s="83"/>
      <c r="C17" s="83"/>
      <c r="D17" s="76"/>
      <c r="E17" s="82" t="s">
        <v>49</v>
      </c>
      <c r="F17" s="85"/>
      <c r="G17" s="85"/>
      <c r="H17" s="80"/>
    </row>
    <row r="18" spans="1:8" x14ac:dyDescent="0.25">
      <c r="A18" s="77" t="s">
        <v>44</v>
      </c>
      <c r="B18" s="84">
        <v>0</v>
      </c>
      <c r="C18" s="84">
        <v>0</v>
      </c>
      <c r="D18" s="76">
        <v>0</v>
      </c>
      <c r="E18" s="77" t="s">
        <v>48</v>
      </c>
      <c r="F18" s="78">
        <v>0</v>
      </c>
      <c r="G18" s="78">
        <v>0</v>
      </c>
      <c r="H18" s="86">
        <v>0</v>
      </c>
    </row>
    <row r="19" spans="1:8" x14ac:dyDescent="0.25">
      <c r="A19" s="74" t="s">
        <v>73</v>
      </c>
      <c r="B19" s="75"/>
      <c r="C19" s="75"/>
      <c r="D19" s="76"/>
      <c r="E19" s="74"/>
      <c r="F19" s="87"/>
      <c r="G19" s="87"/>
      <c r="H19" s="88"/>
    </row>
    <row r="20" spans="1:8" x14ac:dyDescent="0.25">
      <c r="A20" s="74" t="s">
        <v>63</v>
      </c>
      <c r="B20" s="75"/>
      <c r="C20" s="75"/>
      <c r="D20" s="76"/>
      <c r="E20" s="74"/>
      <c r="F20" s="87"/>
      <c r="G20" s="87"/>
      <c r="H20" s="88"/>
    </row>
    <row r="21" spans="1:8" x14ac:dyDescent="0.25">
      <c r="A21" s="74" t="s">
        <v>74</v>
      </c>
      <c r="E21" s="77" t="s">
        <v>50</v>
      </c>
      <c r="F21" s="78">
        <v>0</v>
      </c>
      <c r="G21" s="78">
        <v>0</v>
      </c>
      <c r="H21" s="88">
        <v>0</v>
      </c>
    </row>
    <row r="22" spans="1:8" x14ac:dyDescent="0.25">
      <c r="A22" s="74"/>
      <c r="B22" s="94"/>
      <c r="C22" s="94"/>
      <c r="D22" s="95"/>
      <c r="E22" s="74"/>
      <c r="F22" s="87"/>
      <c r="G22" s="87"/>
      <c r="H22" s="88"/>
    </row>
    <row r="23" spans="1:8" x14ac:dyDescent="0.25">
      <c r="A23" s="77" t="s">
        <v>45</v>
      </c>
      <c r="B23" s="84">
        <v>0</v>
      </c>
      <c r="C23" s="84">
        <v>0</v>
      </c>
      <c r="D23" s="76">
        <v>0</v>
      </c>
      <c r="E23" s="74"/>
      <c r="F23" s="87"/>
      <c r="G23" s="87"/>
      <c r="H23" s="88"/>
    </row>
    <row r="24" spans="1:8" ht="14.4" x14ac:dyDescent="0.3">
      <c r="A24" s="74" t="s">
        <v>75</v>
      </c>
      <c r="B24" s="94"/>
      <c r="C24" s="94"/>
      <c r="D24" s="95"/>
      <c r="E24" s="82" t="s">
        <v>52</v>
      </c>
      <c r="F24" s="89"/>
      <c r="G24" s="89"/>
      <c r="H24" s="88"/>
    </row>
    <row r="25" spans="1:8" x14ac:dyDescent="0.25">
      <c r="A25" s="74" t="s">
        <v>76</v>
      </c>
      <c r="B25" s="94"/>
      <c r="C25" s="94"/>
      <c r="D25" s="95"/>
      <c r="E25" s="74" t="s">
        <v>53</v>
      </c>
      <c r="F25" s="90">
        <v>0</v>
      </c>
      <c r="G25" s="90">
        <v>0</v>
      </c>
      <c r="H25" s="91">
        <v>0</v>
      </c>
    </row>
    <row r="26" spans="1:8" x14ac:dyDescent="0.25">
      <c r="A26" s="74" t="s">
        <v>77</v>
      </c>
      <c r="B26" s="94"/>
      <c r="C26" s="94"/>
      <c r="D26" s="95"/>
      <c r="E26" s="74"/>
      <c r="F26" s="92"/>
      <c r="G26" s="92"/>
      <c r="H26" s="93"/>
    </row>
    <row r="27" spans="1:8" x14ac:dyDescent="0.25">
      <c r="A27" s="74"/>
      <c r="B27" s="94"/>
      <c r="C27" s="94"/>
      <c r="D27" s="95"/>
      <c r="E27" s="74"/>
      <c r="F27" s="92"/>
      <c r="G27" s="92"/>
      <c r="H27" s="93"/>
    </row>
    <row r="28" spans="1:8" x14ac:dyDescent="0.25">
      <c r="A28" s="74"/>
      <c r="B28" s="94"/>
      <c r="C28" s="94"/>
      <c r="D28" s="95"/>
      <c r="E28" s="74"/>
      <c r="F28" s="92"/>
      <c r="G28" s="92"/>
      <c r="H28" s="93"/>
    </row>
    <row r="29" spans="1:8" x14ac:dyDescent="0.25">
      <c r="A29" s="74"/>
      <c r="B29" s="94"/>
      <c r="C29" s="94"/>
      <c r="D29" s="95"/>
      <c r="E29" s="74"/>
      <c r="F29" s="92"/>
      <c r="G29" s="92"/>
      <c r="H29" s="93"/>
    </row>
    <row r="30" spans="1:8" x14ac:dyDescent="0.25">
      <c r="A30" s="74"/>
      <c r="B30" s="94"/>
      <c r="C30" s="94"/>
      <c r="D30" s="95"/>
      <c r="E30" s="74"/>
      <c r="F30" s="92"/>
      <c r="G30" s="92"/>
      <c r="H30" s="93"/>
    </row>
    <row r="31" spans="1:8" x14ac:dyDescent="0.25">
      <c r="A31" s="74"/>
      <c r="B31" s="94"/>
      <c r="C31" s="94"/>
      <c r="D31" s="95"/>
      <c r="E31" s="74"/>
      <c r="F31" s="92"/>
      <c r="G31" s="92"/>
      <c r="H31" s="93"/>
    </row>
    <row r="32" spans="1:8" ht="14.4" thickBot="1" x14ac:dyDescent="0.3">
      <c r="A32" s="74"/>
      <c r="B32" s="94"/>
      <c r="C32" s="94"/>
      <c r="D32" s="95"/>
      <c r="E32" s="74"/>
      <c r="F32" s="92"/>
      <c r="G32" s="92"/>
      <c r="H32" s="93"/>
    </row>
    <row r="33" spans="1:8" ht="15" thickTop="1" thickBot="1" x14ac:dyDescent="0.3">
      <c r="A33" s="96" t="s">
        <v>54</v>
      </c>
      <c r="B33" s="97">
        <f>SUM(B5:B32)</f>
        <v>-116235</v>
      </c>
      <c r="C33" s="97">
        <f>SUM(C5:C32)</f>
        <v>-130313.5</v>
      </c>
      <c r="D33" s="97">
        <f>SUM(D5:D32)</f>
        <v>-184659</v>
      </c>
      <c r="E33" s="96" t="s">
        <v>55</v>
      </c>
      <c r="F33" s="98">
        <f>SUM(F5:F26)</f>
        <v>40200</v>
      </c>
      <c r="G33" s="98">
        <f>SUM(G5:G26)</f>
        <v>15137.5</v>
      </c>
      <c r="H33" s="99">
        <f>SUM(H5:H26)</f>
        <v>20137.5</v>
      </c>
    </row>
    <row r="35" spans="1:8" x14ac:dyDescent="0.25">
      <c r="C35" s="100">
        <f>C33-G33</f>
        <v>-145451</v>
      </c>
      <c r="D35" s="100">
        <f>D33-H33</f>
        <v>-204796.5</v>
      </c>
    </row>
    <row r="36" spans="1:8" x14ac:dyDescent="0.25">
      <c r="E36" s="101"/>
    </row>
  </sheetData>
  <mergeCells count="3">
    <mergeCell ref="A1:H1"/>
    <mergeCell ref="A2:D2"/>
    <mergeCell ref="E2:H2"/>
  </mergeCells>
  <pageMargins left="0.70866141732283472" right="0.19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Ricavi e investimenti</vt:lpstr>
      <vt:lpstr>Costi Fissi e variabili</vt:lpstr>
      <vt:lpstr>Costi del personale</vt:lpstr>
      <vt:lpstr>CE</vt:lpstr>
      <vt:lpstr>SP</vt:lpstr>
      <vt:lpstr>RF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Novarino</dc:creator>
  <cp:lastModifiedBy>M</cp:lastModifiedBy>
  <cp:lastPrinted>2010-06-11T08:56:59Z</cp:lastPrinted>
  <dcterms:created xsi:type="dcterms:W3CDTF">2010-03-20T19:04:58Z</dcterms:created>
  <dcterms:modified xsi:type="dcterms:W3CDTF">2022-11-17T13:40:13Z</dcterms:modified>
</cp:coreProperties>
</file>