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Il mio Drive\DISAFA\DIDATTICA\2022_23\Geomatica\"/>
    </mc:Choice>
  </mc:AlternateContent>
  <bookViews>
    <workbookView xWindow="0" yWindow="0" windowWidth="19200" windowHeight="6450" activeTab="1"/>
  </bookViews>
  <sheets>
    <sheet name="SUPPORTO" sheetId="1" r:id="rId1"/>
    <sheet name="Piano di Volo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2" l="1"/>
  <c r="D36" i="2" l="1"/>
  <c r="C36" i="2"/>
  <c r="D34" i="2"/>
  <c r="C34" i="2"/>
  <c r="C33" i="2"/>
  <c r="C30" i="2"/>
  <c r="C19" i="2"/>
  <c r="D18" i="2" s="1"/>
  <c r="C21" i="2" s="1"/>
  <c r="D15" i="2"/>
  <c r="D14" i="2"/>
  <c r="D12" i="2"/>
  <c r="E4" i="2"/>
  <c r="F4" i="2"/>
  <c r="D4" i="2"/>
  <c r="F3" i="2"/>
  <c r="Q7" i="1"/>
  <c r="Q6" i="1"/>
  <c r="Q4" i="1"/>
  <c r="Q3" i="1"/>
  <c r="P3" i="1"/>
  <c r="O3" i="1"/>
  <c r="G8" i="1"/>
  <c r="D10" i="1"/>
  <c r="C9" i="1"/>
  <c r="D4" i="1"/>
  <c r="C24" i="2" l="1"/>
  <c r="C27" i="2"/>
  <c r="D17" i="2"/>
  <c r="C22" i="2" s="1"/>
  <c r="C28" i="2" s="1"/>
</calcChain>
</file>

<file path=xl/sharedStrings.xml><?xml version="1.0" encoding="utf-8"?>
<sst xmlns="http://schemas.openxmlformats.org/spreadsheetml/2006/main" count="49" uniqueCount="46">
  <si>
    <t>scala del fotogramma</t>
  </si>
  <si>
    <t>km/h</t>
  </si>
  <si>
    <t>prec Z</t>
  </si>
  <si>
    <t>m</t>
  </si>
  <si>
    <t>n. immagini</t>
  </si>
  <si>
    <t>n. col</t>
  </si>
  <si>
    <t>n. rig</t>
  </si>
  <si>
    <t>RGB</t>
  </si>
  <si>
    <t>byte x fotogramma</t>
  </si>
  <si>
    <t>Mbyte</t>
  </si>
  <si>
    <t>RAW</t>
  </si>
  <si>
    <t>JPEG</t>
  </si>
  <si>
    <t>Requisito</t>
  </si>
  <si>
    <t>Rilievo idoneo per cartografia alla scala 1:1000</t>
  </si>
  <si>
    <t>Camera</t>
  </si>
  <si>
    <t>col</t>
  </si>
  <si>
    <t>rig</t>
  </si>
  <si>
    <t>diag</t>
  </si>
  <si>
    <t>focale (x 35 mm)</t>
  </si>
  <si>
    <t>pixel fisico (mm)</t>
  </si>
  <si>
    <t>Ricoprimenti</t>
  </si>
  <si>
    <t>LONGITUDIN</t>
  </si>
  <si>
    <t>LATERALE</t>
  </si>
  <si>
    <t>(da fissare)</t>
  </si>
  <si>
    <t>Precisione planimetrica attesa (0.2 mm alla scala della carta)</t>
  </si>
  <si>
    <t>Quota relativa di volo (m)</t>
  </si>
  <si>
    <t>Dimensione fisica del sensore</t>
  </si>
  <si>
    <t>V (mm)</t>
  </si>
  <si>
    <t>H (mm)</t>
  </si>
  <si>
    <t>Dimensione Footprint (abbracciamento)</t>
  </si>
  <si>
    <t>Scala del fotogramma</t>
  </si>
  <si>
    <t>V (m)</t>
  </si>
  <si>
    <t xml:space="preserve">H (m) </t>
  </si>
  <si>
    <t>Base di presa (m)</t>
  </si>
  <si>
    <t>Interasse (m)</t>
  </si>
  <si>
    <t>t scatto</t>
  </si>
  <si>
    <t>v (m/s)</t>
  </si>
  <si>
    <t>N. immagini x strisciata</t>
  </si>
  <si>
    <t>N. strisciate</t>
  </si>
  <si>
    <t>N. immagini del blocco</t>
  </si>
  <si>
    <t>8 bit</t>
  </si>
  <si>
    <t>N. byte /immagine</t>
  </si>
  <si>
    <t>N. pixel /immagine</t>
  </si>
  <si>
    <t>Mb</t>
  </si>
  <si>
    <t>Mbyte del blocco</t>
  </si>
  <si>
    <t>Gb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</si>
</sst>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164" fontId="0" fillId="0" borderId="0" xfId="0" applyNumberFormat="1"/>
    <xf numFmtId="2" fontId="0" fillId="0" borderId="0" xfId="0" applyNumberFormat="1"/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336550</xdr:colOff>
      <xdr:row>2</xdr:row>
      <xdr:rowOff>107950</xdr:rowOff>
    </xdr:from>
    <xdr:to>
      <xdr:col>8</xdr:col>
      <xdr:colOff>552450</xdr:colOff>
      <xdr:row>11</xdr:row>
      <xdr:rowOff>177800</xdr:rowOff>
    </xdr:to>
    <xdr:sp macro="" textlink="">
      <xdr:nvSpPr>
        <xdr:cNvPr id="2" name="Rettangolo 1"/>
        <xdr:cNvSpPr/>
      </xdr:nvSpPr>
      <xdr:spPr>
        <a:xfrm>
          <a:off x="9112250" y="1212850"/>
          <a:ext cx="825500" cy="13589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6</xdr:col>
      <xdr:colOff>323850</xdr:colOff>
      <xdr:row>5</xdr:row>
      <xdr:rowOff>127000</xdr:rowOff>
    </xdr:from>
    <xdr:to>
      <xdr:col>10</xdr:col>
      <xdr:colOff>228600</xdr:colOff>
      <xdr:row>5</xdr:row>
      <xdr:rowOff>133350</xdr:rowOff>
    </xdr:to>
    <xdr:cxnSp macro="">
      <xdr:nvCxnSpPr>
        <xdr:cNvPr id="4" name="Connettore 2 3"/>
        <xdr:cNvCxnSpPr/>
      </xdr:nvCxnSpPr>
      <xdr:spPr>
        <a:xfrm>
          <a:off x="8489950" y="1784350"/>
          <a:ext cx="2343150" cy="6350"/>
        </a:xfrm>
        <a:prstGeom prst="straightConnector1">
          <a:avLst/>
        </a:prstGeom>
        <a:ln w="285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8</xdr:col>
      <xdr:colOff>514350</xdr:colOff>
      <xdr:row>3</xdr:row>
      <xdr:rowOff>50800</xdr:rowOff>
    </xdr:from>
    <xdr:ext cx="264688" cy="264560"/>
    <xdr:sp macro="" textlink="">
      <xdr:nvSpPr>
        <xdr:cNvPr id="5" name="CasellaDiTesto 4"/>
        <xdr:cNvSpPr txBox="1"/>
      </xdr:nvSpPr>
      <xdr:spPr>
        <a:xfrm>
          <a:off x="10198100" y="1339850"/>
          <a:ext cx="26468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100"/>
            <a:t>V</a:t>
          </a:r>
        </a:p>
      </xdr:txBody>
    </xdr:sp>
    <xdr:clientData/>
  </xdr:oneCellAnchor>
  <xdr:oneCellAnchor>
    <xdr:from>
      <xdr:col>7</xdr:col>
      <xdr:colOff>596900</xdr:colOff>
      <xdr:row>10</xdr:row>
      <xdr:rowOff>95250</xdr:rowOff>
    </xdr:from>
    <xdr:ext cx="272575" cy="264560"/>
    <xdr:sp macro="" textlink="">
      <xdr:nvSpPr>
        <xdr:cNvPr id="6" name="CasellaDiTesto 5"/>
        <xdr:cNvSpPr txBox="1"/>
      </xdr:nvSpPr>
      <xdr:spPr>
        <a:xfrm>
          <a:off x="9671050" y="2305050"/>
          <a:ext cx="2725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100"/>
            <a:t>H</a:t>
          </a:r>
        </a:p>
      </xdr:txBody>
    </xdr:sp>
    <xdr:clientData/>
  </xdr:oneCellAnchor>
  <xdr:twoCellAnchor>
    <xdr:from>
      <xdr:col>8</xdr:col>
      <xdr:colOff>63500</xdr:colOff>
      <xdr:row>2</xdr:row>
      <xdr:rowOff>63500</xdr:rowOff>
    </xdr:from>
    <xdr:to>
      <xdr:col>9</xdr:col>
      <xdr:colOff>279400</xdr:colOff>
      <xdr:row>11</xdr:row>
      <xdr:rowOff>133350</xdr:rowOff>
    </xdr:to>
    <xdr:sp macro="" textlink="">
      <xdr:nvSpPr>
        <xdr:cNvPr id="7" name="Rettangolo 6"/>
        <xdr:cNvSpPr/>
      </xdr:nvSpPr>
      <xdr:spPr>
        <a:xfrm>
          <a:off x="7708900" y="1168400"/>
          <a:ext cx="825500" cy="1358900"/>
        </a:xfrm>
        <a:prstGeom prst="rect">
          <a:avLst/>
        </a:prstGeom>
        <a:solidFill>
          <a:schemeClr val="accent1">
            <a:alpha val="3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7</xdr:col>
      <xdr:colOff>247650</xdr:colOff>
      <xdr:row>10</xdr:row>
      <xdr:rowOff>6350</xdr:rowOff>
    </xdr:from>
    <xdr:to>
      <xdr:col>8</xdr:col>
      <xdr:colOff>463550</xdr:colOff>
      <xdr:row>16</xdr:row>
      <xdr:rowOff>260350</xdr:rowOff>
    </xdr:to>
    <xdr:sp macro="" textlink="">
      <xdr:nvSpPr>
        <xdr:cNvPr id="8" name="Rettangolo 7"/>
        <xdr:cNvSpPr/>
      </xdr:nvSpPr>
      <xdr:spPr>
        <a:xfrm>
          <a:off x="7283450" y="2216150"/>
          <a:ext cx="825500" cy="1358900"/>
        </a:xfrm>
        <a:prstGeom prst="rect">
          <a:avLst/>
        </a:prstGeom>
        <a:solidFill>
          <a:schemeClr val="accent1">
            <a:alpha val="39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8</xdr:col>
      <xdr:colOff>50800</xdr:colOff>
      <xdr:row>9</xdr:row>
      <xdr:rowOff>165100</xdr:rowOff>
    </xdr:from>
    <xdr:to>
      <xdr:col>9</xdr:col>
      <xdr:colOff>266700</xdr:colOff>
      <xdr:row>16</xdr:row>
      <xdr:rowOff>234950</xdr:rowOff>
    </xdr:to>
    <xdr:sp macro="" textlink="">
      <xdr:nvSpPr>
        <xdr:cNvPr id="9" name="Rettangolo 8"/>
        <xdr:cNvSpPr/>
      </xdr:nvSpPr>
      <xdr:spPr>
        <a:xfrm>
          <a:off x="7696200" y="2190750"/>
          <a:ext cx="825500" cy="1358900"/>
        </a:xfrm>
        <a:prstGeom prst="rect">
          <a:avLst/>
        </a:prstGeom>
        <a:solidFill>
          <a:schemeClr val="accent1">
            <a:alpha val="39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6</xdr:col>
      <xdr:colOff>95250</xdr:colOff>
      <xdr:row>13</xdr:row>
      <xdr:rowOff>31750</xdr:rowOff>
    </xdr:from>
    <xdr:to>
      <xdr:col>10</xdr:col>
      <xdr:colOff>520700</xdr:colOff>
      <xdr:row>13</xdr:row>
      <xdr:rowOff>69850</xdr:rowOff>
    </xdr:to>
    <xdr:cxnSp macro="">
      <xdr:nvCxnSpPr>
        <xdr:cNvPr id="10" name="Connettore 2 9"/>
        <xdr:cNvCxnSpPr/>
      </xdr:nvCxnSpPr>
      <xdr:spPr>
        <a:xfrm flipH="1" flipV="1">
          <a:off x="6521450" y="2794000"/>
          <a:ext cx="2863850" cy="38100"/>
        </a:xfrm>
        <a:prstGeom prst="straightConnector1">
          <a:avLst/>
        </a:prstGeom>
        <a:ln w="285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520700</xdr:colOff>
      <xdr:row>5</xdr:row>
      <xdr:rowOff>177800</xdr:rowOff>
    </xdr:from>
    <xdr:to>
      <xdr:col>9</xdr:col>
      <xdr:colOff>546100</xdr:colOff>
      <xdr:row>13</xdr:row>
      <xdr:rowOff>44450</xdr:rowOff>
    </xdr:to>
    <xdr:cxnSp macro="">
      <xdr:nvCxnSpPr>
        <xdr:cNvPr id="13" name="Connettore 2 12"/>
        <xdr:cNvCxnSpPr/>
      </xdr:nvCxnSpPr>
      <xdr:spPr>
        <a:xfrm flipH="1">
          <a:off x="8775700" y="1835150"/>
          <a:ext cx="25400" cy="97155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273050</xdr:colOff>
      <xdr:row>20</xdr:row>
      <xdr:rowOff>107950</xdr:rowOff>
    </xdr:from>
    <xdr:to>
      <xdr:col>9</xdr:col>
      <xdr:colOff>311150</xdr:colOff>
      <xdr:row>35</xdr:row>
      <xdr:rowOff>82550</xdr:rowOff>
    </xdr:to>
    <xdr:sp macro="" textlink="">
      <xdr:nvSpPr>
        <xdr:cNvPr id="14" name="Rettangolo 13"/>
        <xdr:cNvSpPr/>
      </xdr:nvSpPr>
      <xdr:spPr>
        <a:xfrm>
          <a:off x="6699250" y="4711700"/>
          <a:ext cx="1866900" cy="2736850"/>
        </a:xfrm>
        <a:prstGeom prst="rect">
          <a:avLst/>
        </a:prstGeom>
        <a:solidFill>
          <a:srgbClr val="92D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  <a:p>
          <a:pPr algn="l"/>
          <a:endParaRPr lang="en-GB" sz="1100"/>
        </a:p>
      </xdr:txBody>
    </xdr:sp>
    <xdr:clientData/>
  </xdr:twoCellAnchor>
  <xdr:oneCellAnchor>
    <xdr:from>
      <xdr:col>6</xdr:col>
      <xdr:colOff>66145</xdr:colOff>
      <xdr:row>26</xdr:row>
      <xdr:rowOff>114009</xdr:rowOff>
    </xdr:from>
    <xdr:ext cx="436786" cy="615168"/>
    <xdr:sp macro="" textlink="">
      <xdr:nvSpPr>
        <xdr:cNvPr id="15" name="CasellaDiTesto 14"/>
        <xdr:cNvSpPr txBox="1"/>
      </xdr:nvSpPr>
      <xdr:spPr>
        <a:xfrm rot="5229495">
          <a:off x="6403154" y="5911850"/>
          <a:ext cx="615168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100"/>
            <a:t>4000 m</a:t>
          </a:r>
        </a:p>
        <a:p>
          <a:endParaRPr lang="en-GB" sz="1100"/>
        </a:p>
      </xdr:txBody>
    </xdr:sp>
    <xdr:clientData/>
  </xdr:oneCellAnchor>
  <xdr:oneCellAnchor>
    <xdr:from>
      <xdr:col>7</xdr:col>
      <xdr:colOff>270405</xdr:colOff>
      <xdr:row>19</xdr:row>
      <xdr:rowOff>66145</xdr:rowOff>
    </xdr:from>
    <xdr:ext cx="615168" cy="436786"/>
    <xdr:sp macro="" textlink="">
      <xdr:nvSpPr>
        <xdr:cNvPr id="16" name="CasellaDiTesto 15"/>
        <xdr:cNvSpPr txBox="1"/>
      </xdr:nvSpPr>
      <xdr:spPr>
        <a:xfrm>
          <a:off x="7306205" y="4485745"/>
          <a:ext cx="615168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100"/>
            <a:t>1000 m</a:t>
          </a:r>
        </a:p>
        <a:p>
          <a:endParaRPr lang="en-GB" sz="1100"/>
        </a:p>
      </xdr:txBody>
    </xdr:sp>
    <xdr:clientData/>
  </xdr:oneCellAnchor>
  <xdr:twoCellAnchor>
    <xdr:from>
      <xdr:col>7</xdr:col>
      <xdr:colOff>0</xdr:colOff>
      <xdr:row>18</xdr:row>
      <xdr:rowOff>165100</xdr:rowOff>
    </xdr:from>
    <xdr:to>
      <xdr:col>7</xdr:col>
      <xdr:colOff>0</xdr:colOff>
      <xdr:row>36</xdr:row>
      <xdr:rowOff>50800</xdr:rowOff>
    </xdr:to>
    <xdr:cxnSp macro="">
      <xdr:nvCxnSpPr>
        <xdr:cNvPr id="17" name="Connettore 2 16"/>
        <xdr:cNvCxnSpPr/>
      </xdr:nvCxnSpPr>
      <xdr:spPr>
        <a:xfrm>
          <a:off x="7035800" y="4400550"/>
          <a:ext cx="0" cy="3200400"/>
        </a:xfrm>
        <a:prstGeom prst="straightConnector1">
          <a:avLst/>
        </a:prstGeom>
        <a:ln w="285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215900</xdr:colOff>
      <xdr:row>18</xdr:row>
      <xdr:rowOff>63500</xdr:rowOff>
    </xdr:from>
    <xdr:to>
      <xdr:col>8</xdr:col>
      <xdr:colOff>241300</xdr:colOff>
      <xdr:row>36</xdr:row>
      <xdr:rowOff>12700</xdr:rowOff>
    </xdr:to>
    <xdr:cxnSp macro="">
      <xdr:nvCxnSpPr>
        <xdr:cNvPr id="19" name="Connettore 2 18"/>
        <xdr:cNvCxnSpPr/>
      </xdr:nvCxnSpPr>
      <xdr:spPr>
        <a:xfrm flipV="1">
          <a:off x="7861300" y="4298950"/>
          <a:ext cx="25400" cy="3263900"/>
        </a:xfrm>
        <a:prstGeom prst="straightConnector1">
          <a:avLst/>
        </a:prstGeom>
        <a:ln w="285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R10"/>
  <sheetViews>
    <sheetView topLeftCell="D1" workbookViewId="0">
      <selection activeCell="F13" sqref="F12:F13"/>
    </sheetView>
  </sheetViews>
  <sheetFormatPr defaultRowHeight="14.5" x14ac:dyDescent="0.35"/>
  <cols>
    <col min="3" max="3" width="21.26953125" customWidth="1"/>
    <col min="15" max="15" width="9.81640625" bestFit="1" customWidth="1"/>
    <col min="16" max="16" width="17.81640625" customWidth="1"/>
    <col min="17" max="17" width="18.08984375" customWidth="1"/>
  </cols>
  <sheetData>
    <row r="2" spans="3:18" x14ac:dyDescent="0.35">
      <c r="L2" t="s">
        <v>5</v>
      </c>
      <c r="M2" t="s">
        <v>6</v>
      </c>
      <c r="N2" t="s">
        <v>7</v>
      </c>
      <c r="P2" t="s">
        <v>8</v>
      </c>
      <c r="Q2" t="s">
        <v>9</v>
      </c>
    </row>
    <row r="3" spans="3:18" x14ac:dyDescent="0.35">
      <c r="I3" t="s">
        <v>4</v>
      </c>
      <c r="J3">
        <v>68</v>
      </c>
      <c r="L3">
        <v>14204</v>
      </c>
      <c r="M3">
        <v>10652</v>
      </c>
      <c r="O3">
        <f>L3*M3</f>
        <v>151301008</v>
      </c>
      <c r="P3">
        <f>O3*3*2</f>
        <v>907806048</v>
      </c>
      <c r="Q3">
        <f>P3/1024/1024</f>
        <v>865.75131225585938</v>
      </c>
      <c r="R3" t="s">
        <v>10</v>
      </c>
    </row>
    <row r="4" spans="3:18" x14ac:dyDescent="0.35">
      <c r="C4" t="s">
        <v>0</v>
      </c>
      <c r="D4">
        <f>930/0.07</f>
        <v>13285.714285714284</v>
      </c>
      <c r="Q4">
        <f>Q3/10</f>
        <v>86.575131225585935</v>
      </c>
      <c r="R4" t="s">
        <v>11</v>
      </c>
    </row>
    <row r="6" spans="3:18" x14ac:dyDescent="0.35">
      <c r="Q6">
        <f>Q3*J3/1024</f>
        <v>57.491298079490662</v>
      </c>
      <c r="R6" t="s">
        <v>10</v>
      </c>
    </row>
    <row r="7" spans="3:18" x14ac:dyDescent="0.35">
      <c r="Q7">
        <f>Q4*J3/1024</f>
        <v>5.7491298079490658</v>
      </c>
    </row>
    <row r="8" spans="3:18" x14ac:dyDescent="0.35">
      <c r="C8">
        <v>200</v>
      </c>
      <c r="D8" t="s">
        <v>1</v>
      </c>
      <c r="G8">
        <f>2^14</f>
        <v>16384</v>
      </c>
    </row>
    <row r="9" spans="3:18" x14ac:dyDescent="0.35">
      <c r="C9">
        <f>C8*1000/3600</f>
        <v>55.555555555555557</v>
      </c>
    </row>
    <row r="10" spans="3:18" x14ac:dyDescent="0.35">
      <c r="C10" t="s">
        <v>2</v>
      </c>
      <c r="D10">
        <f>930^2/(0.07*133)*(0.00000376/2)</f>
        <v>0.17465220193340494</v>
      </c>
      <c r="E10" t="s">
        <v>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tabSelected="1" workbookViewId="0">
      <selection activeCell="F8" sqref="F8"/>
    </sheetView>
  </sheetViews>
  <sheetFormatPr defaultRowHeight="14.5" x14ac:dyDescent="0.35"/>
  <cols>
    <col min="2" max="2" width="21.7265625" customWidth="1"/>
    <col min="3" max="3" width="15.6328125" customWidth="1"/>
    <col min="4" max="4" width="21.36328125" customWidth="1"/>
    <col min="6" max="6" width="15.81640625" customWidth="1"/>
  </cols>
  <sheetData>
    <row r="1" spans="2:10" ht="72.5" x14ac:dyDescent="0.35">
      <c r="B1" s="1" t="s">
        <v>12</v>
      </c>
      <c r="C1" s="1"/>
      <c r="D1" s="5" t="s">
        <v>13</v>
      </c>
      <c r="F1" s="4" t="s">
        <v>24</v>
      </c>
      <c r="I1">
        <v>0.2</v>
      </c>
      <c r="J1" t="s">
        <v>3</v>
      </c>
    </row>
    <row r="2" spans="2:10" x14ac:dyDescent="0.35">
      <c r="D2" t="s">
        <v>15</v>
      </c>
      <c r="E2" t="s">
        <v>16</v>
      </c>
      <c r="F2" t="s">
        <v>17</v>
      </c>
    </row>
    <row r="3" spans="2:10" x14ac:dyDescent="0.35">
      <c r="B3" t="s">
        <v>14</v>
      </c>
      <c r="D3">
        <v>4000</v>
      </c>
      <c r="E3">
        <v>3000</v>
      </c>
      <c r="F3">
        <f>(D3^2+E3^2)^0.5</f>
        <v>5000</v>
      </c>
    </row>
    <row r="4" spans="2:10" x14ac:dyDescent="0.35">
      <c r="B4" t="s">
        <v>19</v>
      </c>
      <c r="C4">
        <v>3.0000000000000001E-3</v>
      </c>
      <c r="D4">
        <f>$C$4*D3</f>
        <v>12</v>
      </c>
      <c r="E4">
        <f t="shared" ref="E4:F4" si="0">$C$4*E3</f>
        <v>9</v>
      </c>
      <c r="F4">
        <f t="shared" si="0"/>
        <v>15</v>
      </c>
    </row>
    <row r="5" spans="2:10" x14ac:dyDescent="0.35">
      <c r="B5" t="s">
        <v>18</v>
      </c>
      <c r="C5">
        <v>26</v>
      </c>
      <c r="D5" s="3">
        <f>F4*C5/35</f>
        <v>11.142857142857142</v>
      </c>
    </row>
    <row r="6" spans="2:10" x14ac:dyDescent="0.35">
      <c r="B6" t="s">
        <v>36</v>
      </c>
      <c r="C6">
        <v>5</v>
      </c>
    </row>
    <row r="9" spans="2:10" x14ac:dyDescent="0.35">
      <c r="B9" t="s">
        <v>20</v>
      </c>
      <c r="C9" t="s">
        <v>21</v>
      </c>
      <c r="D9">
        <v>0.75</v>
      </c>
    </row>
    <row r="10" spans="2:10" x14ac:dyDescent="0.35">
      <c r="B10" t="s">
        <v>23</v>
      </c>
      <c r="C10" t="s">
        <v>22</v>
      </c>
      <c r="D10">
        <v>0.4</v>
      </c>
    </row>
    <row r="12" spans="2:10" x14ac:dyDescent="0.35">
      <c r="B12" t="s">
        <v>25</v>
      </c>
      <c r="D12">
        <f>1000*I1</f>
        <v>200</v>
      </c>
    </row>
    <row r="14" spans="2:10" x14ac:dyDescent="0.35">
      <c r="B14" t="s">
        <v>26</v>
      </c>
      <c r="C14" t="s">
        <v>27</v>
      </c>
      <c r="D14">
        <f>D3*C4</f>
        <v>12</v>
      </c>
    </row>
    <row r="15" spans="2:10" x14ac:dyDescent="0.35">
      <c r="C15" t="s">
        <v>28</v>
      </c>
      <c r="D15">
        <f>E3*C4</f>
        <v>9</v>
      </c>
    </row>
    <row r="17" spans="1:4" ht="29" x14ac:dyDescent="0.35">
      <c r="B17" s="4" t="s">
        <v>29</v>
      </c>
      <c r="C17" t="s">
        <v>31</v>
      </c>
      <c r="D17" s="2">
        <f>D14*C19/1000</f>
        <v>215.38461538461539</v>
      </c>
    </row>
    <row r="18" spans="1:4" x14ac:dyDescent="0.35">
      <c r="C18" t="s">
        <v>32</v>
      </c>
      <c r="D18" s="2">
        <f>D15/1000*C19</f>
        <v>161.53846153846152</v>
      </c>
    </row>
    <row r="19" spans="1:4" x14ac:dyDescent="0.35">
      <c r="B19" t="s">
        <v>30</v>
      </c>
      <c r="C19">
        <f>D12/(D5/1000)</f>
        <v>17948.717948717949</v>
      </c>
    </row>
    <row r="21" spans="1:4" x14ac:dyDescent="0.35">
      <c r="B21" t="s">
        <v>33</v>
      </c>
      <c r="C21" s="2">
        <f>D18*(1-D9)</f>
        <v>40.38461538461538</v>
      </c>
    </row>
    <row r="22" spans="1:4" x14ac:dyDescent="0.35">
      <c r="B22" t="s">
        <v>34</v>
      </c>
      <c r="C22" s="2">
        <f>D17*(1-D10)</f>
        <v>129.23076923076923</v>
      </c>
    </row>
    <row r="24" spans="1:4" x14ac:dyDescent="0.35">
      <c r="B24" t="s">
        <v>35</v>
      </c>
      <c r="C24" s="3">
        <f>C21/C6</f>
        <v>8.0769230769230766</v>
      </c>
    </row>
    <row r="27" spans="1:4" x14ac:dyDescent="0.35">
      <c r="B27" t="s">
        <v>37</v>
      </c>
      <c r="C27" s="3">
        <f>4000/C21+1</f>
        <v>100.04761904761907</v>
      </c>
      <c r="D27">
        <v>101</v>
      </c>
    </row>
    <row r="28" spans="1:4" x14ac:dyDescent="0.35">
      <c r="B28" t="s">
        <v>38</v>
      </c>
      <c r="C28" s="3">
        <f>1000/C22+1</f>
        <v>8.7380952380952372</v>
      </c>
      <c r="D28">
        <v>9</v>
      </c>
    </row>
    <row r="30" spans="1:4" x14ac:dyDescent="0.35">
      <c r="B30" t="s">
        <v>39</v>
      </c>
      <c r="C30">
        <f>D27*9</f>
        <v>909</v>
      </c>
    </row>
    <row r="31" spans="1:4" x14ac:dyDescent="0.35">
      <c r="A31" t="s">
        <v>7</v>
      </c>
      <c r="B31" t="s">
        <v>40</v>
      </c>
    </row>
    <row r="33" spans="2:5" x14ac:dyDescent="0.35">
      <c r="B33" t="s">
        <v>42</v>
      </c>
      <c r="C33">
        <f>D3*E3</f>
        <v>12000000</v>
      </c>
    </row>
    <row r="34" spans="2:5" x14ac:dyDescent="0.35">
      <c r="B34" t="s">
        <v>41</v>
      </c>
      <c r="C34">
        <f>C33*3</f>
        <v>36000000</v>
      </c>
      <c r="D34" s="3">
        <f>C34/1024/1024</f>
        <v>34.332275390625</v>
      </c>
      <c r="E34" t="s">
        <v>43</v>
      </c>
    </row>
    <row r="36" spans="2:5" x14ac:dyDescent="0.35">
      <c r="B36" t="s">
        <v>44</v>
      </c>
      <c r="C36">
        <f>C30*D34</f>
        <v>31208.038330078125</v>
      </c>
      <c r="D36" s="3">
        <f>C36/1024</f>
        <v>30.476599931716919</v>
      </c>
      <c r="E36" t="s">
        <v>45</v>
      </c>
    </row>
  </sheetData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SUPPORTO</vt:lpstr>
      <vt:lpstr>Piano di Volo</vt:lpstr>
    </vt:vector>
  </TitlesOfParts>
  <Company>Dell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Ospite</dc:creator>
  <cp:lastModifiedBy>Ospite</cp:lastModifiedBy>
  <dcterms:created xsi:type="dcterms:W3CDTF">2022-12-19T13:24:25Z</dcterms:created>
  <dcterms:modified xsi:type="dcterms:W3CDTF">2022-12-19T14:47:01Z</dcterms:modified>
</cp:coreProperties>
</file>